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4240" windowHeight="11835" activeTab="11"/>
  </bookViews>
  <sheets>
    <sheet name="Enero" sheetId="1" r:id="rId1"/>
    <sheet name="Febrero" sheetId="3" r:id="rId2"/>
    <sheet name="Marzo" sheetId="4" r:id="rId3"/>
    <sheet name="Abril" sheetId="5" r:id="rId4"/>
    <sheet name="Mayo" sheetId="6" r:id="rId5"/>
    <sheet name="Junio" sheetId="7" r:id="rId6"/>
    <sheet name="Julio" sheetId="8" r:id="rId7"/>
    <sheet name="Agosto" sheetId="9" r:id="rId8"/>
    <sheet name="Septiembre" sheetId="10" r:id="rId9"/>
    <sheet name="Octubre" sheetId="11" r:id="rId10"/>
    <sheet name="Noviembre" sheetId="14" r:id="rId11"/>
    <sheet name="Diciembre" sheetId="15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xlnm.Print_Area" localSheetId="3">Abril!$B$2:$K$71</definedName>
    <definedName name="_xlnm.Print_Area" localSheetId="7">Agosto!$B$2:$K$71</definedName>
    <definedName name="_xlnm.Print_Area" localSheetId="11">Diciembre!$B$2:$K$71</definedName>
    <definedName name="_xlnm.Print_Area" localSheetId="0">Enero!$B$2:$K$71</definedName>
    <definedName name="_xlnm.Print_Area" localSheetId="1">Febrero!$B$2:$K$71</definedName>
    <definedName name="_xlnm.Print_Area" localSheetId="6">Julio!$B$2:$K$71</definedName>
    <definedName name="_xlnm.Print_Area" localSheetId="5">Junio!$B$2:$K$71</definedName>
    <definedName name="_xlnm.Print_Area" localSheetId="2">Marzo!$B$2:$K$71</definedName>
    <definedName name="_xlnm.Print_Area" localSheetId="4">Mayo!$B$2:$K$71</definedName>
    <definedName name="_xlnm.Print_Area" localSheetId="10">Noviembre!$B$2:$K$71</definedName>
    <definedName name="_xlnm.Print_Area" localSheetId="9">Octubre!$B$2:$K$71</definedName>
    <definedName name="_xlnm.Print_Area" localSheetId="8">Septiembre!$B$2:$K$71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9" i="15"/>
  <c r="I59"/>
  <c r="H59"/>
  <c r="G59"/>
  <c r="E59"/>
  <c r="K45"/>
  <c r="F45"/>
  <c r="F41"/>
  <c r="K41" s="1"/>
  <c r="K40"/>
  <c r="F40"/>
  <c r="F39"/>
  <c r="K39" s="1"/>
  <c r="K38"/>
  <c r="F38"/>
  <c r="F37"/>
  <c r="K37" s="1"/>
  <c r="K36"/>
  <c r="F36"/>
  <c r="F35"/>
  <c r="K35" s="1"/>
  <c r="F34"/>
  <c r="K34" s="1"/>
  <c r="B4"/>
  <c r="J98" i="14"/>
  <c r="K85"/>
  <c r="K87"/>
  <c r="B4"/>
  <c r="K59" i="15" l="1"/>
  <c r="F59"/>
  <c r="B4" i="11"/>
  <c r="F34"/>
  <c r="M34"/>
  <c r="F35"/>
  <c r="F36"/>
  <c r="F37"/>
  <c r="F38"/>
  <c r="F39"/>
  <c r="F40"/>
  <c r="F41"/>
  <c r="F45"/>
  <c r="E59"/>
  <c r="G59"/>
  <c r="H59"/>
  <c r="I59"/>
  <c r="J59"/>
  <c r="K85"/>
  <c r="J98"/>
  <c r="B4" i="10"/>
  <c r="F34"/>
  <c r="M34"/>
  <c r="F35"/>
  <c r="F36"/>
  <c r="F37"/>
  <c r="F38"/>
  <c r="F39"/>
  <c r="F40"/>
  <c r="F41"/>
  <c r="F45"/>
  <c r="E59"/>
  <c r="F59"/>
  <c r="G59"/>
  <c r="H59"/>
  <c r="I59"/>
  <c r="J59"/>
  <c r="K85"/>
  <c r="J98"/>
  <c r="B4" i="9"/>
  <c r="F34"/>
  <c r="F35"/>
  <c r="F36"/>
  <c r="F37"/>
  <c r="F38"/>
  <c r="F39"/>
  <c r="F40"/>
  <c r="F41"/>
  <c r="F45"/>
  <c r="E59"/>
  <c r="F59"/>
  <c r="G59"/>
  <c r="H59"/>
  <c r="I59"/>
  <c r="J59"/>
  <c r="K85"/>
  <c r="J98"/>
  <c r="B4" i="8"/>
  <c r="F34"/>
  <c r="M34"/>
  <c r="F35"/>
  <c r="F36"/>
  <c r="F37"/>
  <c r="F38"/>
  <c r="F39"/>
  <c r="F40"/>
  <c r="F41"/>
  <c r="F45"/>
  <c r="E59"/>
  <c r="G59"/>
  <c r="H59"/>
  <c r="I59"/>
  <c r="J59"/>
  <c r="K85"/>
  <c r="J98"/>
  <c r="B4" i="7"/>
  <c r="F34"/>
  <c r="F35"/>
  <c r="F36"/>
  <c r="F37"/>
  <c r="F38"/>
  <c r="F39"/>
  <c r="F40"/>
  <c r="F41"/>
  <c r="F45"/>
  <c r="E59"/>
  <c r="G59"/>
  <c r="H59"/>
  <c r="I59"/>
  <c r="J59"/>
  <c r="K85"/>
  <c r="J98"/>
  <c r="B4" i="6"/>
  <c r="F34"/>
  <c r="F35"/>
  <c r="F36"/>
  <c r="F37"/>
  <c r="F38"/>
  <c r="F39"/>
  <c r="F40"/>
  <c r="F41"/>
  <c r="F45"/>
  <c r="E59"/>
  <c r="G59"/>
  <c r="H59"/>
  <c r="I59"/>
  <c r="J59"/>
  <c r="K85"/>
  <c r="B4" i="5"/>
  <c r="F34"/>
  <c r="M34"/>
  <c r="F35"/>
  <c r="F36"/>
  <c r="F37"/>
  <c r="F38"/>
  <c r="F39"/>
  <c r="F40"/>
  <c r="F41"/>
  <c r="F45"/>
  <c r="E59"/>
  <c r="G59"/>
  <c r="H59"/>
  <c r="I59"/>
  <c r="J59"/>
  <c r="K85"/>
  <c r="J98"/>
  <c r="B4" i="4"/>
  <c r="F34"/>
  <c r="F59" s="1"/>
  <c r="F35"/>
  <c r="F36"/>
  <c r="F37"/>
  <c r="F38"/>
  <c r="F39"/>
  <c r="F40"/>
  <c r="F41"/>
  <c r="F45"/>
  <c r="E59"/>
  <c r="G59"/>
  <c r="H59"/>
  <c r="I59"/>
  <c r="J59"/>
  <c r="B4" i="3"/>
  <c r="F34"/>
  <c r="F35"/>
  <c r="F36"/>
  <c r="F37"/>
  <c r="F38"/>
  <c r="F39"/>
  <c r="F40"/>
  <c r="F41"/>
  <c r="F45"/>
  <c r="E59"/>
  <c r="G59"/>
  <c r="H59"/>
  <c r="I59"/>
  <c r="J59"/>
  <c r="K85"/>
  <c r="J98"/>
  <c r="K85" i="1"/>
  <c r="K87" s="1"/>
  <c r="J59"/>
  <c r="I59"/>
  <c r="H59"/>
  <c r="G59"/>
  <c r="F59"/>
  <c r="E59"/>
  <c r="B4"/>
  <c r="K87" i="11" l="1"/>
  <c r="F59"/>
  <c r="K87" i="10"/>
  <c r="K87" i="9"/>
  <c r="K87" i="8"/>
  <c r="F59"/>
  <c r="K87" i="7"/>
  <c r="F59"/>
  <c r="K87" i="6"/>
  <c r="F59"/>
  <c r="K87" i="5"/>
  <c r="F59"/>
  <c r="K87" i="3"/>
  <c r="F59"/>
</calcChain>
</file>

<file path=xl/sharedStrings.xml><?xml version="1.0" encoding="utf-8"?>
<sst xmlns="http://schemas.openxmlformats.org/spreadsheetml/2006/main" count="763" uniqueCount="64">
  <si>
    <t>MUNICIPIO DE SAN PEDRO GARZA GARCIA</t>
  </si>
  <si>
    <t>REPORTE ANALÍTICO DE DEUDA PÚBLICA</t>
  </si>
  <si>
    <t>DENOMINACIÓN DE LAS DEUDAS</t>
  </si>
  <si>
    <t>MONEDA DE CONTRATACIÓN</t>
  </si>
  <si>
    <t>INSTITUCIÓN O PAÍS ACREEDOR</t>
  </si>
  <si>
    <t>Saldos al 31 de Diciembre de 2016</t>
  </si>
  <si>
    <t>MOVIMIENTOS</t>
  </si>
  <si>
    <t>Saldos al 31 de Enero de 2017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</si>
  <si>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</si>
  <si>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</si>
  <si>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</si>
  <si>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</si>
  <si>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</si>
  <si>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</si>
  <si>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</si>
  <si>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PLAZO:</t>
  </si>
  <si>
    <t>DEUDA PÚBLICA INTERIOR</t>
  </si>
  <si>
    <t>Instituciones de Crédito:</t>
  </si>
  <si>
    <t>Título y Valores:</t>
  </si>
  <si>
    <t>Arrendamientos financieros:</t>
  </si>
  <si>
    <t>DEUDA PÚBLICA EXTERIOR</t>
  </si>
  <si>
    <t>Organismos Financieros</t>
  </si>
  <si>
    <t>Internacionales:</t>
  </si>
  <si>
    <t>Deuda Bilateral:</t>
  </si>
  <si>
    <t>Títulos y Valores</t>
  </si>
  <si>
    <t>Arrendamientos Financieros:</t>
  </si>
  <si>
    <t>SUBTOTAL CORTO PLAZO</t>
  </si>
  <si>
    <t>LARGO PLAZO:</t>
  </si>
  <si>
    <t>OBRA PÚBLICA PRODUCTIVA</t>
  </si>
  <si>
    <t>BANORTE</t>
  </si>
  <si>
    <t>HSBC</t>
  </si>
  <si>
    <t>PAGO ANTICIPADO DE DEUDA PÚBLICA Y OBRA PÚBLICA PRODUCTIVA</t>
  </si>
  <si>
    <t>BANOBRAS 10071</t>
  </si>
  <si>
    <t>BANOBRAS 10726</t>
  </si>
  <si>
    <t>ESTIMULO POR CAMBIO EN PLAN DE PENSIONES</t>
  </si>
  <si>
    <t>BANREGIO</t>
  </si>
  <si>
    <t>INDEMNIZACION PARQUIMETROS</t>
  </si>
  <si>
    <t>BANREGIO 2013</t>
  </si>
  <si>
    <t>BANORTE 2015</t>
  </si>
  <si>
    <t>PAGO ANTICIPADO DE APP</t>
  </si>
  <si>
    <t>BANCOMER</t>
  </si>
  <si>
    <t>Títulos y Valores:</t>
  </si>
  <si>
    <t>Arrendamiento Financieros:</t>
  </si>
  <si>
    <t>SISTEMA DE VIDEOCAMARAS DE VIGILANCIA</t>
  </si>
  <si>
    <t>TICSA</t>
  </si>
  <si>
    <t>SUBTOTAL A LARGO PLAZO</t>
  </si>
  <si>
    <t>OTROS PASIVOS</t>
  </si>
  <si>
    <t>TOTAL DEUDA Y OTROS PASIVOS</t>
  </si>
  <si>
    <t>Nota: no está obligado el Municipio de acuerdo a la LGCG</t>
  </si>
  <si>
    <t xml:space="preserve">                                                                                                            C.P.Rafael Serna Sánchez                                               C. María Elena Sánchez López</t>
  </si>
  <si>
    <t xml:space="preserve">                                                                                             C. Secretario de Finanzas y Tesorero Municipal                                          C. Sindico Primera</t>
  </si>
  <si>
    <t>Diferencia</t>
  </si>
  <si>
    <t>Saldos al 28 de febrero de 2017</t>
  </si>
  <si>
    <t>Saldos al 31 de Marzo de 2017</t>
  </si>
  <si>
    <t>Saldos al 30 de Abril de 2017</t>
  </si>
  <si>
    <t>Saldos al 31 de Mayo de 2017</t>
  </si>
  <si>
    <t>RF</t>
  </si>
  <si>
    <t>Saldos al 30 de Junio de 2017</t>
  </si>
  <si>
    <t>Saldos al 30 de Julio de 2017</t>
  </si>
  <si>
    <t>Saldos al 31 de Agosto de 2017</t>
  </si>
  <si>
    <t>Saldos al 30 de Septiembre de 2017</t>
  </si>
  <si>
    <t>Saldos al 31 de Octubre de 2017</t>
  </si>
  <si>
    <t>Saldos al 30 de Noviembre de 2017</t>
  </si>
  <si>
    <t>Saldos al 31 de Diciembre de 2017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</si>
</sst>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#,##0_ ;\-#,##0\ "/>
    <numFmt numFmtId="166" formatCode="_-[$€-2]* #,##0.00_-;\-[$€-2]* #,##0.00_-;_-[$€-2]* &quot;-&quot;??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70">
    <xf numFmtId="0" fontId="0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</cellStyleXfs>
  <cellXfs count="134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0" fontId="5" fillId="0" borderId="0" xfId="2" applyFont="1" applyFill="1"/>
    <xf numFmtId="0" fontId="4" fillId="2" borderId="13" xfId="2" applyFont="1" applyFill="1" applyBorder="1"/>
    <xf numFmtId="0" fontId="4" fillId="2" borderId="19" xfId="2" applyFont="1" applyFill="1" applyBorder="1" applyAlignment="1">
      <alignment horizontal="center" vertical="center" wrapText="1"/>
    </xf>
    <xf numFmtId="0" fontId="5" fillId="0" borderId="0" xfId="2" applyFont="1" applyFill="1" applyAlignment="1">
      <alignment vertical="center"/>
    </xf>
    <xf numFmtId="0" fontId="5" fillId="0" borderId="21" xfId="2" applyFont="1" applyBorder="1"/>
    <xf numFmtId="0" fontId="2" fillId="0" borderId="22" xfId="2" applyBorder="1"/>
    <xf numFmtId="0" fontId="2" fillId="0" borderId="22" xfId="2" applyBorder="1" applyAlignment="1">
      <alignment vertical="center"/>
    </xf>
    <xf numFmtId="0" fontId="2" fillId="0" borderId="3" xfId="2" applyBorder="1"/>
    <xf numFmtId="0" fontId="2" fillId="0" borderId="23" xfId="2" applyFont="1" applyBorder="1"/>
    <xf numFmtId="0" fontId="2" fillId="0" borderId="24" xfId="2" applyBorder="1"/>
    <xf numFmtId="0" fontId="2" fillId="0" borderId="24" xfId="2" applyBorder="1" applyAlignment="1">
      <alignment vertical="center"/>
    </xf>
    <xf numFmtId="0" fontId="2" fillId="0" borderId="5" xfId="2" applyBorder="1"/>
    <xf numFmtId="0" fontId="5" fillId="0" borderId="23" xfId="2" applyFont="1" applyBorder="1"/>
    <xf numFmtId="0" fontId="2" fillId="0" borderId="24" xfId="2" applyFill="1" applyBorder="1" applyAlignment="1">
      <alignment vertical="center"/>
    </xf>
    <xf numFmtId="0" fontId="2" fillId="0" borderId="12" xfId="2" applyBorder="1" applyAlignment="1">
      <alignment vertical="center"/>
    </xf>
    <xf numFmtId="0" fontId="2" fillId="0" borderId="13" xfId="2" applyBorder="1" applyAlignment="1">
      <alignment vertical="center" wrapText="1"/>
    </xf>
    <xf numFmtId="0" fontId="2" fillId="0" borderId="13" xfId="2" applyFont="1" applyBorder="1" applyAlignment="1">
      <alignment horizontal="left" vertical="center"/>
    </xf>
    <xf numFmtId="164" fontId="2" fillId="0" borderId="13" xfId="1" applyNumberFormat="1" applyFont="1" applyBorder="1" applyAlignment="1">
      <alignment vertical="center"/>
    </xf>
    <xf numFmtId="164" fontId="1" fillId="0" borderId="13" xfId="1" applyNumberFormat="1" applyFont="1" applyBorder="1" applyAlignment="1">
      <alignment vertical="center"/>
    </xf>
    <xf numFmtId="164" fontId="2" fillId="0" borderId="14" xfId="1" applyNumberFormat="1" applyFont="1" applyBorder="1" applyAlignment="1">
      <alignment vertical="center"/>
    </xf>
    <xf numFmtId="43" fontId="2" fillId="0" borderId="0" xfId="1" applyFont="1" applyAlignment="1">
      <alignment vertical="center"/>
    </xf>
    <xf numFmtId="164" fontId="2" fillId="0" borderId="13" xfId="1" applyNumberFormat="1" applyFont="1" applyFill="1" applyBorder="1" applyAlignment="1">
      <alignment vertical="center"/>
    </xf>
    <xf numFmtId="0" fontId="2" fillId="0" borderId="13" xfId="2" applyFill="1" applyBorder="1" applyAlignment="1">
      <alignment vertical="center" wrapText="1"/>
    </xf>
    <xf numFmtId="0" fontId="2" fillId="0" borderId="23" xfId="2" applyBorder="1" applyAlignment="1">
      <alignment vertical="center"/>
    </xf>
    <xf numFmtId="0" fontId="2" fillId="0" borderId="24" xfId="2" applyBorder="1" applyAlignment="1">
      <alignment vertical="center" wrapText="1"/>
    </xf>
    <xf numFmtId="0" fontId="2" fillId="0" borderId="24" xfId="2" applyFont="1" applyBorder="1" applyAlignment="1">
      <alignment horizontal="left" vertical="center"/>
    </xf>
    <xf numFmtId="164" fontId="2" fillId="0" borderId="24" xfId="1" applyNumberFormat="1" applyFont="1" applyBorder="1" applyAlignment="1">
      <alignment vertical="center"/>
    </xf>
    <xf numFmtId="164" fontId="2" fillId="0" borderId="24" xfId="1" applyNumberFormat="1" applyFont="1" applyFill="1" applyBorder="1" applyAlignment="1">
      <alignment vertical="center"/>
    </xf>
    <xf numFmtId="164" fontId="2" fillId="0" borderId="5" xfId="1" applyNumberFormat="1" applyFont="1" applyBorder="1" applyAlignment="1">
      <alignment vertical="center"/>
    </xf>
    <xf numFmtId="164" fontId="2" fillId="0" borderId="24" xfId="1" applyNumberFormat="1" applyFont="1" applyBorder="1"/>
    <xf numFmtId="164" fontId="2" fillId="0" borderId="5" xfId="1" applyNumberFormat="1" applyFont="1" applyBorder="1"/>
    <xf numFmtId="0" fontId="2" fillId="0" borderId="12" xfId="2" applyFont="1" applyBorder="1" applyAlignment="1">
      <alignment vertical="center"/>
    </xf>
    <xf numFmtId="0" fontId="2" fillId="0" borderId="13" xfId="2" applyBorder="1" applyAlignment="1">
      <alignment vertical="center"/>
    </xf>
    <xf numFmtId="164" fontId="2" fillId="0" borderId="25" xfId="1" applyNumberFormat="1" applyFont="1" applyBorder="1"/>
    <xf numFmtId="0" fontId="2" fillId="0" borderId="26" xfId="2" applyFont="1" applyBorder="1"/>
    <xf numFmtId="0" fontId="2" fillId="0" borderId="27" xfId="2" applyBorder="1"/>
    <xf numFmtId="164" fontId="2" fillId="0" borderId="27" xfId="1" applyNumberFormat="1" applyFont="1" applyBorder="1"/>
    <xf numFmtId="164" fontId="2" fillId="0" borderId="27" xfId="1" applyNumberFormat="1" applyFont="1" applyBorder="1" applyAlignment="1">
      <alignment vertical="center"/>
    </xf>
    <xf numFmtId="164" fontId="2" fillId="0" borderId="8" xfId="1" applyNumberFormat="1" applyFont="1" applyBorder="1"/>
    <xf numFmtId="0" fontId="2" fillId="0" borderId="0" xfId="2" applyFont="1"/>
    <xf numFmtId="164" fontId="2" fillId="0" borderId="0" xfId="1" applyNumberFormat="1" applyFont="1"/>
    <xf numFmtId="164" fontId="2" fillId="0" borderId="0" xfId="1" applyNumberFormat="1" applyFont="1" applyAlignment="1">
      <alignment vertical="center"/>
    </xf>
    <xf numFmtId="0" fontId="2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43" fontId="7" fillId="0" borderId="0" xfId="3" applyFont="1"/>
    <xf numFmtId="43" fontId="2" fillId="0" borderId="0" xfId="2" applyNumberFormat="1" applyFont="1"/>
    <xf numFmtId="0" fontId="8" fillId="0" borderId="0" xfId="2" applyFont="1"/>
    <xf numFmtId="0" fontId="9" fillId="0" borderId="0" xfId="2" applyFont="1"/>
    <xf numFmtId="0" fontId="10" fillId="0" borderId="0" xfId="2" applyFont="1"/>
    <xf numFmtId="165" fontId="2" fillId="0" borderId="14" xfId="1" applyNumberFormat="1" applyFont="1" applyBorder="1" applyAlignment="1">
      <alignment vertical="center"/>
    </xf>
    <xf numFmtId="165" fontId="2" fillId="0" borderId="5" xfId="1" applyNumberFormat="1" applyFont="1" applyBorder="1" applyAlignment="1">
      <alignment vertical="center"/>
    </xf>
    <xf numFmtId="165" fontId="2" fillId="0" borderId="5" xfId="1" applyNumberFormat="1" applyFont="1" applyBorder="1"/>
    <xf numFmtId="165" fontId="2" fillId="0" borderId="25" xfId="1" applyNumberFormat="1" applyFont="1" applyBorder="1"/>
    <xf numFmtId="43" fontId="2" fillId="3" borderId="0" xfId="3" applyFont="1" applyFill="1"/>
    <xf numFmtId="43" fontId="0" fillId="0" borderId="0" xfId="3" applyFont="1"/>
    <xf numFmtId="43" fontId="2" fillId="0" borderId="0" xfId="1" applyFont="1"/>
    <xf numFmtId="43" fontId="2" fillId="0" borderId="13" xfId="1" applyFont="1" applyFill="1" applyBorder="1" applyAlignment="1">
      <alignment vertical="center"/>
    </xf>
    <xf numFmtId="43" fontId="1" fillId="0" borderId="13" xfId="1" applyFont="1" applyBorder="1" applyAlignment="1">
      <alignment vertical="center"/>
    </xf>
    <xf numFmtId="164" fontId="2" fillId="0" borderId="0" xfId="2" applyNumberFormat="1" applyAlignment="1">
      <alignment vertical="center"/>
    </xf>
    <xf numFmtId="0" fontId="9" fillId="0" borderId="0" xfId="2" applyFont="1" applyFill="1"/>
    <xf numFmtId="43" fontId="9" fillId="0" borderId="0" xfId="2" applyNumberFormat="1" applyFont="1" applyFill="1"/>
    <xf numFmtId="43" fontId="9" fillId="0" borderId="0" xfId="3" applyFont="1" applyFill="1"/>
    <xf numFmtId="43" fontId="9" fillId="0" borderId="0" xfId="1" applyFont="1" applyFill="1"/>
    <xf numFmtId="164" fontId="9" fillId="0" borderId="0" xfId="1" applyNumberFormat="1" applyFont="1" applyFill="1"/>
    <xf numFmtId="43" fontId="2" fillId="0" borderId="0" xfId="1" applyNumberFormat="1" applyFont="1"/>
    <xf numFmtId="0" fontId="2" fillId="0" borderId="13" xfId="2" applyFont="1" applyFill="1" applyBorder="1" applyAlignment="1">
      <alignment horizontal="left" vertical="center"/>
    </xf>
    <xf numFmtId="43" fontId="1" fillId="0" borderId="13" xfId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43" fontId="9" fillId="0" borderId="0" xfId="1" applyFont="1" applyAlignment="1">
      <alignment vertical="center"/>
    </xf>
    <xf numFmtId="164" fontId="9" fillId="0" borderId="0" xfId="2" applyNumberFormat="1" applyFont="1" applyAlignment="1">
      <alignment vertical="center"/>
    </xf>
    <xf numFmtId="43" fontId="9" fillId="0" borderId="0" xfId="1" applyFont="1"/>
    <xf numFmtId="164" fontId="9" fillId="0" borderId="0" xfId="1" applyNumberFormat="1" applyFont="1"/>
    <xf numFmtId="164" fontId="2" fillId="0" borderId="24" xfId="1" applyNumberFormat="1" applyFont="1" applyFill="1" applyBorder="1"/>
    <xf numFmtId="164" fontId="1" fillId="0" borderId="13" xfId="1" applyNumberFormat="1" applyFont="1" applyFill="1" applyBorder="1" applyAlignment="1">
      <alignment vertical="center"/>
    </xf>
    <xf numFmtId="43" fontId="2" fillId="0" borderId="0" xfId="3" applyFont="1"/>
    <xf numFmtId="0" fontId="11" fillId="0" borderId="0" xfId="2" applyFont="1" applyFill="1" applyAlignment="1">
      <alignment vertical="center"/>
    </xf>
    <xf numFmtId="0" fontId="9" fillId="0" borderId="0" xfId="2" applyFont="1" applyFill="1" applyAlignment="1">
      <alignment vertical="center"/>
    </xf>
    <xf numFmtId="43" fontId="9" fillId="0" borderId="0" xfId="1" applyFont="1" applyFill="1" applyAlignment="1">
      <alignment vertical="center"/>
    </xf>
    <xf numFmtId="164" fontId="9" fillId="0" borderId="0" xfId="2" applyNumberFormat="1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/>
    <xf numFmtId="0" fontId="4" fillId="2" borderId="19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2" fillId="0" borderId="0" xfId="2" applyFont="1" applyAlignment="1">
      <alignment horizontal="left" vertical="center"/>
    </xf>
    <xf numFmtId="0" fontId="3" fillId="2" borderId="1" xfId="2" applyFont="1" applyFill="1" applyBorder="1" applyAlignment="1">
      <alignment horizont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2" borderId="4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5" xfId="2" applyFont="1" applyFill="1" applyBorder="1" applyAlignment="1">
      <alignment horizontal="center"/>
    </xf>
    <xf numFmtId="0" fontId="3" fillId="2" borderId="6" xfId="2" applyFont="1" applyFill="1" applyBorder="1" applyAlignment="1">
      <alignment horizontal="center"/>
    </xf>
    <xf numFmtId="0" fontId="3" fillId="2" borderId="7" xfId="2" applyFont="1" applyFill="1" applyBorder="1" applyAlignment="1">
      <alignment horizontal="center"/>
    </xf>
    <xf numFmtId="0" fontId="3" fillId="2" borderId="8" xfId="2" applyFont="1" applyFill="1" applyBorder="1" applyAlignment="1">
      <alignment horizontal="center"/>
    </xf>
    <xf numFmtId="0" fontId="4" fillId="2" borderId="9" xfId="2" applyFont="1" applyFill="1" applyBorder="1" applyAlignment="1">
      <alignment horizontal="center" vertical="center"/>
    </xf>
    <xf numFmtId="0" fontId="4" fillId="2" borderId="12" xfId="2" applyFont="1" applyFill="1" applyBorder="1" applyAlignment="1">
      <alignment horizontal="center" vertical="center"/>
    </xf>
    <xf numFmtId="0" fontId="4" fillId="2" borderId="18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center" vertical="center" wrapText="1"/>
    </xf>
    <xf numFmtId="0" fontId="4" fillId="2" borderId="13" xfId="2" applyFont="1" applyFill="1" applyBorder="1" applyAlignment="1">
      <alignment horizontal="center" vertical="center" wrapText="1"/>
    </xf>
    <xf numFmtId="0" fontId="4" fillId="2" borderId="19" xfId="2" applyFont="1" applyFill="1" applyBorder="1" applyAlignment="1">
      <alignment horizontal="center" vertical="center" wrapText="1"/>
    </xf>
    <xf numFmtId="0" fontId="4" fillId="2" borderId="11" xfId="2" applyFont="1" applyFill="1" applyBorder="1" applyAlignment="1">
      <alignment horizontal="center" vertical="center" wrapText="1"/>
    </xf>
    <xf numFmtId="0" fontId="4" fillId="2" borderId="14" xfId="2" applyFont="1" applyFill="1" applyBorder="1" applyAlignment="1">
      <alignment horizontal="center" vertical="center" wrapText="1"/>
    </xf>
    <xf numFmtId="0" fontId="4" fillId="2" borderId="20" xfId="2" applyFont="1" applyFill="1" applyBorder="1" applyAlignment="1">
      <alignment horizontal="center" vertical="center" wrapText="1"/>
    </xf>
    <xf numFmtId="0" fontId="4" fillId="2" borderId="10" xfId="2" applyFont="1" applyFill="1" applyBorder="1" applyAlignment="1">
      <alignment horizontal="center"/>
    </xf>
    <xf numFmtId="0" fontId="4" fillId="2" borderId="15" xfId="2" applyFont="1" applyFill="1" applyBorder="1" applyAlignment="1">
      <alignment horizontal="center" vertical="center" wrapText="1"/>
    </xf>
    <xf numFmtId="0" fontId="4" fillId="2" borderId="16" xfId="2" applyFont="1" applyFill="1" applyBorder="1" applyAlignment="1">
      <alignment horizontal="center" vertical="center" wrapText="1"/>
    </xf>
    <xf numFmtId="0" fontId="4" fillId="2" borderId="17" xfId="2" applyFont="1" applyFill="1" applyBorder="1" applyAlignment="1">
      <alignment horizontal="center" vertical="center" wrapText="1"/>
    </xf>
    <xf numFmtId="164" fontId="2" fillId="0" borderId="13" xfId="68" applyNumberFormat="1" applyFont="1" applyBorder="1" applyAlignment="1">
      <alignment vertical="center"/>
    </xf>
    <xf numFmtId="164" fontId="1" fillId="0" borderId="13" xfId="68" applyNumberFormat="1" applyFont="1" applyFill="1" applyBorder="1" applyAlignment="1">
      <alignment vertical="center"/>
    </xf>
    <xf numFmtId="164" fontId="2" fillId="0" borderId="14" xfId="68" applyNumberFormat="1" applyFont="1" applyBorder="1" applyAlignment="1">
      <alignment vertical="center"/>
    </xf>
    <xf numFmtId="43" fontId="2" fillId="0" borderId="0" xfId="68" applyFont="1" applyAlignment="1">
      <alignment vertical="center"/>
    </xf>
    <xf numFmtId="164" fontId="2" fillId="0" borderId="13" xfId="68" applyNumberFormat="1" applyFont="1" applyFill="1" applyBorder="1" applyAlignment="1">
      <alignment vertical="center"/>
    </xf>
    <xf numFmtId="164" fontId="2" fillId="0" borderId="24" xfId="68" applyNumberFormat="1" applyFont="1" applyBorder="1" applyAlignment="1">
      <alignment vertical="center"/>
    </xf>
    <xf numFmtId="164" fontId="2" fillId="0" borderId="24" xfId="68" applyNumberFormat="1" applyFont="1" applyFill="1" applyBorder="1" applyAlignment="1">
      <alignment vertical="center"/>
    </xf>
    <xf numFmtId="164" fontId="2" fillId="0" borderId="5" xfId="68" applyNumberFormat="1" applyFont="1" applyBorder="1" applyAlignment="1">
      <alignment vertical="center"/>
    </xf>
    <xf numFmtId="164" fontId="2" fillId="0" borderId="24" xfId="68" applyNumberFormat="1" applyFont="1" applyBorder="1"/>
    <xf numFmtId="164" fontId="2" fillId="0" borderId="5" xfId="68" applyNumberFormat="1" applyFont="1" applyBorder="1"/>
    <xf numFmtId="164" fontId="2" fillId="0" borderId="24" xfId="68" applyNumberFormat="1" applyFont="1" applyFill="1" applyBorder="1"/>
    <xf numFmtId="164" fontId="2" fillId="0" borderId="25" xfId="68" applyNumberFormat="1" applyFont="1" applyBorder="1"/>
    <xf numFmtId="164" fontId="2" fillId="0" borderId="27" xfId="68" applyNumberFormat="1" applyFont="1" applyBorder="1"/>
    <xf numFmtId="164" fontId="2" fillId="0" borderId="27" xfId="68" applyNumberFormat="1" applyFont="1" applyBorder="1" applyAlignment="1">
      <alignment vertical="center"/>
    </xf>
    <xf numFmtId="164" fontId="2" fillId="0" borderId="8" xfId="68" applyNumberFormat="1" applyFont="1" applyBorder="1"/>
    <xf numFmtId="164" fontId="2" fillId="0" borderId="0" xfId="68" applyNumberFormat="1" applyFont="1"/>
    <xf numFmtId="164" fontId="2" fillId="0" borderId="0" xfId="68" applyNumberFormat="1" applyFont="1" applyAlignment="1">
      <alignment vertical="center"/>
    </xf>
    <xf numFmtId="43" fontId="2" fillId="0" borderId="0" xfId="68" applyNumberFormat="1" applyFont="1"/>
    <xf numFmtId="0" fontId="2" fillId="0" borderId="0" xfId="69" applyFont="1" applyAlignment="1">
      <alignment horizontal="left" vertical="center"/>
    </xf>
    <xf numFmtId="0" fontId="6" fillId="0" borderId="0" xfId="69" applyFont="1" applyAlignment="1">
      <alignment vertical="center"/>
    </xf>
    <xf numFmtId="0" fontId="2" fillId="0" borderId="0" xfId="2" applyFont="1" applyFill="1"/>
    <xf numFmtId="164" fontId="2" fillId="0" borderId="0" xfId="68" applyNumberFormat="1" applyFont="1" applyFill="1"/>
    <xf numFmtId="43" fontId="2" fillId="0" borderId="0" xfId="3" applyFont="1" applyFill="1"/>
    <xf numFmtId="43" fontId="2" fillId="0" borderId="0" xfId="2" applyNumberFormat="1" applyFont="1" applyFill="1"/>
    <xf numFmtId="0" fontId="10" fillId="0" borderId="0" xfId="2" applyFont="1" applyFill="1"/>
  </cellXfs>
  <cellStyles count="70">
    <cellStyle name="Euro" xfId="4"/>
    <cellStyle name="Euro 2" xfId="5"/>
    <cellStyle name="Euro 3" xfId="6"/>
    <cellStyle name="Millares" xfId="1" builtinId="3"/>
    <cellStyle name="Millares 10" xfId="3"/>
    <cellStyle name="Millares 10 2" xfId="7"/>
    <cellStyle name="Millares 10 3" xfId="8"/>
    <cellStyle name="Millares 11" xfId="9"/>
    <cellStyle name="Millares 11 2" xfId="10"/>
    <cellStyle name="Millares 11 3" xfId="11"/>
    <cellStyle name="Millares 13 2" xfId="12"/>
    <cellStyle name="Millares 14" xfId="13"/>
    <cellStyle name="Millares 14 2" xfId="14"/>
    <cellStyle name="Millares 14 3" xfId="15"/>
    <cellStyle name="Millares 15 2" xfId="16"/>
    <cellStyle name="Millares 15 3" xfId="17"/>
    <cellStyle name="Millares 17 2" xfId="18"/>
    <cellStyle name="Millares 2" xfId="68"/>
    <cellStyle name="Millares 2 2" xfId="19"/>
    <cellStyle name="Millares 35 2" xfId="20"/>
    <cellStyle name="Millares 38 2" xfId="21"/>
    <cellStyle name="Millares 41" xfId="22"/>
    <cellStyle name="Millares 45 2" xfId="23"/>
    <cellStyle name="Millares 46 2" xfId="24"/>
    <cellStyle name="Millares 47 2" xfId="25"/>
    <cellStyle name="Millares 48" xfId="26"/>
    <cellStyle name="Millares 9 2" xfId="27"/>
    <cellStyle name="Millares 9 3" xfId="28"/>
    <cellStyle name="Normal" xfId="0" builtinId="0"/>
    <cellStyle name="Normal 10 2" xfId="29"/>
    <cellStyle name="Normal 10 3" xfId="30"/>
    <cellStyle name="Normal 11 2" xfId="31"/>
    <cellStyle name="Normal 11 3" xfId="32"/>
    <cellStyle name="Normal 13 2" xfId="33"/>
    <cellStyle name="Normal 13 3" xfId="34"/>
    <cellStyle name="Normal 15 2" xfId="35"/>
    <cellStyle name="Normal 15 3" xfId="36"/>
    <cellStyle name="Normal 2" xfId="69"/>
    <cellStyle name="Normal 2 2" xfId="37"/>
    <cellStyle name="Normal 2 3" xfId="38"/>
    <cellStyle name="Normal 22 2" xfId="39"/>
    <cellStyle name="Normal 25 2" xfId="40"/>
    <cellStyle name="Normal 25 3" xfId="41"/>
    <cellStyle name="Normal 26 2" xfId="42"/>
    <cellStyle name="Normal 28 2" xfId="43"/>
    <cellStyle name="Normal 3 2" xfId="44"/>
    <cellStyle name="Normal 3 3" xfId="45"/>
    <cellStyle name="Normal 30 2" xfId="46"/>
    <cellStyle name="Normal 32 2" xfId="47"/>
    <cellStyle name="Normal 4 2" xfId="48"/>
    <cellStyle name="Normal 4 3" xfId="49"/>
    <cellStyle name="Normal 49 2" xfId="50"/>
    <cellStyle name="Normal 5 2" xfId="2"/>
    <cellStyle name="Normal 5 3" xfId="51"/>
    <cellStyle name="Normal 5 4" xfId="52"/>
    <cellStyle name="Normal 54 2" xfId="53"/>
    <cellStyle name="Normal 55 2" xfId="54"/>
    <cellStyle name="Normal 56 2" xfId="55"/>
    <cellStyle name="Normal 58 2" xfId="56"/>
    <cellStyle name="Normal 59 2" xfId="57"/>
    <cellStyle name="Normal 61 2" xfId="58"/>
    <cellStyle name="Normal 62" xfId="59"/>
    <cellStyle name="Normal 69 2" xfId="60"/>
    <cellStyle name="Normal 70 2" xfId="61"/>
    <cellStyle name="Normal 71 2" xfId="62"/>
    <cellStyle name="Normal 72 2" xfId="63"/>
    <cellStyle name="Normal 73 2" xfId="64"/>
    <cellStyle name="Normal 74 2" xfId="65"/>
    <cellStyle name="Porcentual 2" xfId="66"/>
    <cellStyle name="Porcentual 2 2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57150</xdr:rowOff>
    </xdr:from>
    <xdr:to>
      <xdr:col>1</xdr:col>
      <xdr:colOff>838200</xdr:colOff>
      <xdr:row>3</xdr:row>
      <xdr:rowOff>190500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28600"/>
          <a:ext cx="74295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211231</xdr:colOff>
      <xdr:row>1</xdr:row>
      <xdr:rowOff>62193</xdr:rowOff>
    </xdr:from>
    <xdr:to>
      <xdr:col>12</xdr:col>
      <xdr:colOff>211231</xdr:colOff>
      <xdr:row>2</xdr:row>
      <xdr:rowOff>107015</xdr:rowOff>
    </xdr:to>
    <xdr:sp macro="" textlink="">
      <xdr:nvSpPr>
        <xdr:cNvPr id="3" name="3 Rectángulo">
          <a:hlinkClick xmlns:r="http://schemas.openxmlformats.org/officeDocument/2006/relationships" r:id="rId2"/>
        </xdr:cNvPr>
        <xdr:cNvSpPr/>
      </xdr:nvSpPr>
      <xdr:spPr>
        <a:xfrm>
          <a:off x="12765181" y="233643"/>
          <a:ext cx="762000" cy="301997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INDICE</a:t>
          </a:r>
        </a:p>
      </xdr:txBody>
    </xdr:sp>
    <xdr:clientData/>
  </xdr:two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3953995" y="9097496"/>
          <a:ext cx="2781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7295590" y="9086291"/>
          <a:ext cx="21745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6668621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6657416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57150</xdr:rowOff>
    </xdr:from>
    <xdr:to>
      <xdr:col>1</xdr:col>
      <xdr:colOff>838200</xdr:colOff>
      <xdr:row>3</xdr:row>
      <xdr:rowOff>190500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228600"/>
          <a:ext cx="7429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211231</xdr:colOff>
      <xdr:row>1</xdr:row>
      <xdr:rowOff>62193</xdr:rowOff>
    </xdr:from>
    <xdr:to>
      <xdr:col>12</xdr:col>
      <xdr:colOff>211231</xdr:colOff>
      <xdr:row>2</xdr:row>
      <xdr:rowOff>107015</xdr:rowOff>
    </xdr:to>
    <xdr:sp macro="" textlink="">
      <xdr:nvSpPr>
        <xdr:cNvPr id="3" name="2 Rectángulo">
          <a:hlinkClick xmlns:r="http://schemas.openxmlformats.org/officeDocument/2006/relationships" r:id="rId2"/>
        </xdr:cNvPr>
        <xdr:cNvSpPr/>
      </xdr:nvSpPr>
      <xdr:spPr>
        <a:xfrm>
          <a:off x="12936631" y="233643"/>
          <a:ext cx="762000" cy="301997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INDICE</a:t>
          </a:r>
        </a:p>
      </xdr:txBody>
    </xdr:sp>
    <xdr:clientData/>
  </xdr:two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3 Conector recto"/>
        <xdr:cNvCxnSpPr/>
      </xdr:nvCxnSpPr>
      <xdr:spPr>
        <a:xfrm>
          <a:off x="3953995" y="9097496"/>
          <a:ext cx="2781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4 Conector recto"/>
        <xdr:cNvCxnSpPr/>
      </xdr:nvCxnSpPr>
      <xdr:spPr>
        <a:xfrm>
          <a:off x="7295590" y="9086291"/>
          <a:ext cx="234595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57150</xdr:rowOff>
    </xdr:from>
    <xdr:to>
      <xdr:col>1</xdr:col>
      <xdr:colOff>838200</xdr:colOff>
      <xdr:row>3</xdr:row>
      <xdr:rowOff>190500</xdr:rowOff>
    </xdr:to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228600"/>
          <a:ext cx="7429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3 Conector recto"/>
        <xdr:cNvCxnSpPr/>
      </xdr:nvCxnSpPr>
      <xdr:spPr>
        <a:xfrm>
          <a:off x="3953995" y="9097496"/>
          <a:ext cx="278130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4 Conector recto"/>
        <xdr:cNvCxnSpPr/>
      </xdr:nvCxnSpPr>
      <xdr:spPr>
        <a:xfrm>
          <a:off x="7295590" y="9086291"/>
          <a:ext cx="234595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211231</xdr:colOff>
      <xdr:row>1</xdr:row>
      <xdr:rowOff>62193</xdr:rowOff>
    </xdr:from>
    <xdr:to>
      <xdr:col>12</xdr:col>
      <xdr:colOff>211231</xdr:colOff>
      <xdr:row>2</xdr:row>
      <xdr:rowOff>107015</xdr:rowOff>
    </xdr:to>
    <xdr:sp macro="" textlink="">
      <xdr:nvSpPr>
        <xdr:cNvPr id="3" name="3 Rectángulo">
          <a:hlinkClick xmlns:r="http://schemas.openxmlformats.org/officeDocument/2006/relationships" r:id="rId2"/>
        </xdr:cNvPr>
        <xdr:cNvSpPr/>
      </xdr:nvSpPr>
      <xdr:spPr>
        <a:xfrm>
          <a:off x="8593231" y="224118"/>
          <a:ext cx="762000" cy="206747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INDICE</a:t>
          </a:r>
        </a:p>
      </xdr:txBody>
    </xdr:sp>
    <xdr:clientData/>
  </xdr:two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6668621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6657416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6668621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6657416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9688046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9676841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6668621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6657416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6668621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6657416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211231</xdr:colOff>
      <xdr:row>1</xdr:row>
      <xdr:rowOff>62193</xdr:rowOff>
    </xdr:from>
    <xdr:to>
      <xdr:col>12</xdr:col>
      <xdr:colOff>211231</xdr:colOff>
      <xdr:row>2</xdr:row>
      <xdr:rowOff>107015</xdr:rowOff>
    </xdr:to>
    <xdr:sp macro="" textlink="">
      <xdr:nvSpPr>
        <xdr:cNvPr id="3" name="3 Rectángulo">
          <a:hlinkClick xmlns:r="http://schemas.openxmlformats.org/officeDocument/2006/relationships" r:id="rId2"/>
        </xdr:cNvPr>
        <xdr:cNvSpPr/>
      </xdr:nvSpPr>
      <xdr:spPr>
        <a:xfrm>
          <a:off x="8593231" y="224118"/>
          <a:ext cx="762000" cy="206747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INDICE</a:t>
          </a:r>
        </a:p>
      </xdr:txBody>
    </xdr:sp>
    <xdr:clientData/>
  </xdr:two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6668621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6657416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211231</xdr:colOff>
      <xdr:row>1</xdr:row>
      <xdr:rowOff>62193</xdr:rowOff>
    </xdr:from>
    <xdr:to>
      <xdr:col>12</xdr:col>
      <xdr:colOff>211231</xdr:colOff>
      <xdr:row>2</xdr:row>
      <xdr:rowOff>107015</xdr:rowOff>
    </xdr:to>
    <xdr:sp macro="" textlink="">
      <xdr:nvSpPr>
        <xdr:cNvPr id="3" name="3 Rectángulo">
          <a:hlinkClick xmlns:r="http://schemas.openxmlformats.org/officeDocument/2006/relationships" r:id="rId2"/>
        </xdr:cNvPr>
        <xdr:cNvSpPr/>
      </xdr:nvSpPr>
      <xdr:spPr>
        <a:xfrm>
          <a:off x="8593231" y="224118"/>
          <a:ext cx="762000" cy="206747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INDICE</a:t>
          </a:r>
        </a:p>
      </xdr:txBody>
    </xdr:sp>
    <xdr:clientData/>
  </xdr:two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6668621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6657416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95250</xdr:colOff>
      <xdr:row>1</xdr:row>
      <xdr:rowOff>57150</xdr:rowOff>
    </xdr:from>
    <xdr:ext cx="742950" cy="648821"/>
    <xdr:pic>
      <xdr:nvPicPr>
        <xdr:cNvPr id="2" name="1 Imagen" descr="ESCUDO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" y="219075"/>
          <a:ext cx="742950" cy="6488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11</xdr:col>
      <xdr:colOff>211231</xdr:colOff>
      <xdr:row>1</xdr:row>
      <xdr:rowOff>62193</xdr:rowOff>
    </xdr:from>
    <xdr:to>
      <xdr:col>12</xdr:col>
      <xdr:colOff>211231</xdr:colOff>
      <xdr:row>2</xdr:row>
      <xdr:rowOff>107015</xdr:rowOff>
    </xdr:to>
    <xdr:sp macro="" textlink="">
      <xdr:nvSpPr>
        <xdr:cNvPr id="3" name="3 Rectángulo">
          <a:hlinkClick xmlns:r="http://schemas.openxmlformats.org/officeDocument/2006/relationships" r:id="rId2"/>
        </xdr:cNvPr>
        <xdr:cNvSpPr/>
      </xdr:nvSpPr>
      <xdr:spPr>
        <a:xfrm>
          <a:off x="8593231" y="224118"/>
          <a:ext cx="762000" cy="206747"/>
        </a:xfrm>
        <a:prstGeom prst="rect">
          <a:avLst/>
        </a:prstGeom>
        <a:solidFill>
          <a:schemeClr val="bg1">
            <a:lumMod val="6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s-MX" sz="1100"/>
            <a:t>INDICE</a:t>
          </a:r>
        </a:p>
      </xdr:txBody>
    </xdr:sp>
    <xdr:clientData/>
  </xdr:twoCellAnchor>
  <xdr:twoCellAnchor>
    <xdr:from>
      <xdr:col>2</xdr:col>
      <xdr:colOff>896470</xdr:colOff>
      <xdr:row>68</xdr:row>
      <xdr:rowOff>134471</xdr:rowOff>
    </xdr:from>
    <xdr:to>
      <xdr:col>5</xdr:col>
      <xdr:colOff>324970</xdr:colOff>
      <xdr:row>68</xdr:row>
      <xdr:rowOff>136059</xdr:rowOff>
    </xdr:to>
    <xdr:cxnSp macro="">
      <xdr:nvCxnSpPr>
        <xdr:cNvPr id="4" name="5 Conector recto"/>
        <xdr:cNvCxnSpPr/>
      </xdr:nvCxnSpPr>
      <xdr:spPr>
        <a:xfrm>
          <a:off x="2287120" y="11145371"/>
          <a:ext cx="1847850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885265</xdr:colOff>
      <xdr:row>68</xdr:row>
      <xdr:rowOff>123266</xdr:rowOff>
    </xdr:from>
    <xdr:to>
      <xdr:col>7</xdr:col>
      <xdr:colOff>1030943</xdr:colOff>
      <xdr:row>68</xdr:row>
      <xdr:rowOff>124854</xdr:rowOff>
    </xdr:to>
    <xdr:cxnSp macro="">
      <xdr:nvCxnSpPr>
        <xdr:cNvPr id="5" name="9 Conector recto"/>
        <xdr:cNvCxnSpPr/>
      </xdr:nvCxnSpPr>
      <xdr:spPr>
        <a:xfrm>
          <a:off x="4571440" y="11134166"/>
          <a:ext cx="1526803" cy="1588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Enero%202017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Octubre%20201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2017/Noviembre%202017/Regidores/Estados%20Financiero%20Noviembre%20201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y/2017/Diciembre%202017/Informes%20del%20trimestre/Estados%20Financiero%20Diciembre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FEBRERO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MARZO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Abril%20201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mayo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Junio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Julio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Agosto%202017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Agustin\Estados%20Financiero%20Septiembre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Edo de cambios MSPGG MILES"/>
      <sheetName val="Plan de cuentas ENERO 2017"/>
      <sheetName val="para el nvo edo de cambios"/>
      <sheetName val="1er trim 2017 PC"/>
      <sheetName val="2do trim 2017 PC"/>
      <sheetName val="3er trim 2017 PC"/>
      <sheetName val="4TO TRIM 2017 PC"/>
      <sheetName val="ENERO 2017"/>
      <sheetName val="ENERO 2017 REV SI"/>
      <sheetName val="FEBRERO 2017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31 DE ENERO DE 2017</v>
          </cell>
        </row>
      </sheetData>
      <sheetData sheetId="1"/>
      <sheetData sheetId="2">
        <row r="10">
          <cell r="J10">
            <v>78253391.810000002</v>
          </cell>
        </row>
        <row r="17">
          <cell r="J17">
            <v>423255358.21000004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Edo de cambios MSPGG MILES"/>
      <sheetName val="Plan de cuentas OCTUBRE 2017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OCTUBRE 2017"/>
      <sheetName val="SEPTIEMBRE 2017"/>
      <sheetName val="NOVIEMBRE 2017"/>
      <sheetName val="DICIEMBRE 2017"/>
    </sheetNames>
    <sheetDataSet>
      <sheetData sheetId="0">
        <row r="3">
          <cell r="C3" t="str">
            <v>31 DE OCTUBRE DE 2017</v>
          </cell>
        </row>
      </sheetData>
      <sheetData sheetId="1"/>
      <sheetData sheetId="2">
        <row r="10">
          <cell r="J10">
            <v>20260627.91</v>
          </cell>
        </row>
        <row r="17">
          <cell r="J17">
            <v>216057510.40000001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Edo de cambios MSPGG MILES"/>
      <sheetName val="Plan de cuentas NOVIEMBRE 2017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NOVIEMBRE 2017"/>
      <sheetName val="OCTUBRE 2017"/>
      <sheetName val="SEPTIEMBRE 2017"/>
      <sheetName val="DICIEMBRE 2017"/>
    </sheetNames>
    <sheetDataSet>
      <sheetData sheetId="0">
        <row r="3">
          <cell r="C3" t="str">
            <v>30 DE NOVIEMBRE DE 2017</v>
          </cell>
        </row>
      </sheetData>
      <sheetData sheetId="1"/>
      <sheetData sheetId="2">
        <row r="10">
          <cell r="J10">
            <v>20314757.48</v>
          </cell>
        </row>
        <row r="17">
          <cell r="J17">
            <v>214361353.03999999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Edo de cambios MSPGG MILES"/>
      <sheetName val="Plan de cuentas DICIEMBRE 2017"/>
      <sheetName val="Plan de cuentas acumulado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31 DE DICIEMBRE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Plan de cuentas FEBRERO 2017"/>
      <sheetName val="Edo de cambios MSPGG MILES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28 DE FEBRERO DE 2017</v>
          </cell>
        </row>
      </sheetData>
      <sheetData sheetId="1"/>
      <sheetData sheetId="2">
        <row r="10">
          <cell r="J10">
            <v>75351735.879999995</v>
          </cell>
        </row>
        <row r="17">
          <cell r="J17">
            <v>413795852.73000002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Plan de cuentas MARZO 2017"/>
      <sheetName val="Edo de cambios MSPGG MILES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31 DE MARZO DE 2017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Plan de cuentas ABRIL 2017"/>
      <sheetName val="Edo de cambios MSPGG MILES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30 DE ABRIL DE 2017</v>
          </cell>
        </row>
      </sheetData>
      <sheetData sheetId="1"/>
      <sheetData sheetId="2">
        <row r="10">
          <cell r="J10">
            <v>70344116.030000001</v>
          </cell>
        </row>
        <row r="17">
          <cell r="J17">
            <v>399656232.41000003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Plan de cuentas MAYO 2017"/>
      <sheetName val="Edo de cambios MSPGG MILES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31 DE MAYO DE 2017</v>
          </cell>
        </row>
      </sheetData>
      <sheetData sheetId="1"/>
      <sheetData sheetId="2">
        <row r="10">
          <cell r="J10">
            <v>65111475.420000002</v>
          </cell>
        </row>
        <row r="17">
          <cell r="J17">
            <v>387508379.83000004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Edo de cambios MSPGG MILES"/>
      <sheetName val="Plan de cuentas JUNIO 2017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30 DE JUNIO DE 2017</v>
          </cell>
        </row>
      </sheetData>
      <sheetData sheetId="1"/>
      <sheetData sheetId="2">
        <row r="10">
          <cell r="J10">
            <v>65152696.420000002</v>
          </cell>
        </row>
        <row r="17">
          <cell r="J17">
            <v>383264975.63999999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Edo de cambios MSPGG MILES"/>
      <sheetName val="Plan de cuentas JULIO 2017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31 DE JULIO DE 2017</v>
          </cell>
        </row>
      </sheetData>
      <sheetData sheetId="1"/>
      <sheetData sheetId="2">
        <row r="10">
          <cell r="J10">
            <v>65196469.609999999</v>
          </cell>
        </row>
        <row r="17">
          <cell r="J17">
            <v>379019019.25999999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Edo de cambios MSPGG MILES"/>
      <sheetName val="Plan de cuentas AGOSTO 2017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31 DE AGOSTO DE 2017</v>
          </cell>
        </row>
      </sheetData>
      <sheetData sheetId="1"/>
      <sheetData sheetId="2">
        <row r="10">
          <cell r="J10">
            <v>54169710.329999998</v>
          </cell>
        </row>
        <row r="17">
          <cell r="J17">
            <v>324114573.23000002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Indice Trimestral"/>
      <sheetName val="Edo Sit. Finan.  NV "/>
      <sheetName val="Edo Sit. Finan. NV miles"/>
      <sheetName val="Edo Sit. Finan.Trim Res"/>
      <sheetName val="Estado de Actividades NV miles"/>
      <sheetName val="Estado de Actividades NV"/>
      <sheetName val="Graficas edo de ing"/>
      <sheetName val="Edo Var en la Hac Publ NyM"/>
      <sheetName val="Edo Var en la Hac Publ  mile"/>
      <sheetName val="Analítico de Activo  Acum"/>
      <sheetName val="Analítico de Activo "/>
      <sheetName val="Analitico de Pasivo"/>
      <sheetName val="Analitico de Pasivo Acum"/>
      <sheetName val="DeudaPública_Rep.analítico"/>
      <sheetName val="DeudaPública_Rep.analítico Acum"/>
      <sheetName val="FE miles"/>
      <sheetName val="EDO DE flujo de Efectivo"/>
      <sheetName val="Edo de cambios MSPGG"/>
      <sheetName val="Plan de cuentas acumulado"/>
      <sheetName val="Edo de cambios MSPGG MILES"/>
      <sheetName val="Plan de cuentas SEPTIEMBRE 2017"/>
      <sheetName val="para el nvo edo de cambios"/>
      <sheetName val="2do trim 2017 PC"/>
      <sheetName val="3er trim 2017 PC"/>
      <sheetName val="4TO TRIM 2017 PC"/>
      <sheetName val="ENERO 2017"/>
      <sheetName val="ENERO 2017 REV SI"/>
      <sheetName val="FEBRERO 2017"/>
      <sheetName val="1er trim 2017 PC"/>
      <sheetName val="MZO 2017"/>
      <sheetName val="ABRIL 2017"/>
      <sheetName val="MAYO 2017"/>
      <sheetName val="JUNIO 2017"/>
      <sheetName val="JULIO 2017"/>
      <sheetName val="AGOSTO 2017"/>
      <sheetName val="SEPTIEMBRE 2017"/>
      <sheetName val="OCTUBRE 2017"/>
      <sheetName val="NOVIEMBRE 2017"/>
      <sheetName val="DICIEMBRE 2017"/>
    </sheetNames>
    <sheetDataSet>
      <sheetData sheetId="0">
        <row r="3">
          <cell r="C3" t="str">
            <v>30 DE SEPTIEMBRE DE 2017</v>
          </cell>
        </row>
      </sheetData>
      <sheetData sheetId="1"/>
      <sheetData sheetId="2">
        <row r="10">
          <cell r="J10">
            <v>34569773.740000002</v>
          </cell>
        </row>
        <row r="17">
          <cell r="J17">
            <v>258805659.45999998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6">
    <tabColor theme="4"/>
  </sheetPr>
  <dimension ref="B1:N122"/>
  <sheetViews>
    <sheetView topLeftCell="A3" zoomScale="85" zoomScaleNormal="85" workbookViewId="0">
      <selection activeCell="A39" sqref="A39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5.140625" style="2" bestFit="1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"&amp;[1]Indice!C3</f>
        <v>AL 31 DE ENERO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7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21">
        <v>2079617.94</v>
      </c>
      <c r="G34" s="20"/>
      <c r="H34" s="20"/>
      <c r="I34" s="20"/>
      <c r="J34" s="20"/>
      <c r="K34" s="52">
        <v>6318645.2390000056</v>
      </c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21">
        <v>1825673.93</v>
      </c>
      <c r="G35" s="20"/>
      <c r="H35" s="20"/>
      <c r="I35" s="20"/>
      <c r="J35" s="20"/>
      <c r="K35" s="52">
        <v>3686292.1999999806</v>
      </c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21">
        <v>1637397.17</v>
      </c>
      <c r="G36" s="20"/>
      <c r="H36" s="20"/>
      <c r="I36" s="20"/>
      <c r="J36" s="20"/>
      <c r="K36" s="52">
        <v>94728509.920000121</v>
      </c>
    </row>
    <row r="37" spans="2:14" s="2" customFormat="1" ht="25.5">
      <c r="B37" s="17"/>
      <c r="C37" s="18" t="s">
        <v>28</v>
      </c>
      <c r="D37" s="19" t="s">
        <v>33</v>
      </c>
      <c r="E37" s="20">
        <v>29031780.763157979</v>
      </c>
      <c r="F37" s="21">
        <v>439874.23</v>
      </c>
      <c r="G37" s="20"/>
      <c r="H37" s="20"/>
      <c r="I37" s="20"/>
      <c r="J37" s="20"/>
      <c r="K37" s="52">
        <v>28591906.533157978</v>
      </c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21">
        <v>439277</v>
      </c>
      <c r="G38" s="20"/>
      <c r="H38" s="20"/>
      <c r="I38" s="20"/>
      <c r="J38" s="20"/>
      <c r="K38" s="52">
        <v>14496141</v>
      </c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24">
        <v>482884</v>
      </c>
      <c r="G39" s="20"/>
      <c r="H39" s="20"/>
      <c r="I39" s="20"/>
      <c r="J39" s="20"/>
      <c r="K39" s="52">
        <v>39596505</v>
      </c>
    </row>
    <row r="40" spans="2:14" s="2" customFormat="1" ht="25.5">
      <c r="B40" s="17"/>
      <c r="C40" s="25" t="s">
        <v>28</v>
      </c>
      <c r="D40" s="19" t="s">
        <v>38</v>
      </c>
      <c r="E40" s="20">
        <v>66783908.099999994</v>
      </c>
      <c r="F40" s="24">
        <v>3789547</v>
      </c>
      <c r="G40" s="20"/>
      <c r="H40" s="20"/>
      <c r="I40" s="20"/>
      <c r="J40" s="20"/>
      <c r="K40" s="52">
        <v>62994361.099999994</v>
      </c>
    </row>
    <row r="41" spans="2:14" s="2" customFormat="1" ht="38.25">
      <c r="B41" s="17"/>
      <c r="C41" s="25" t="s">
        <v>39</v>
      </c>
      <c r="D41" s="19" t="s">
        <v>40</v>
      </c>
      <c r="E41" s="20">
        <v>183429539.66</v>
      </c>
      <c r="F41" s="24">
        <v>1239388.78</v>
      </c>
      <c r="G41" s="20"/>
      <c r="H41" s="20"/>
      <c r="I41" s="20"/>
      <c r="J41" s="20"/>
      <c r="K41" s="52">
        <v>182190150.88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53"/>
    </row>
    <row r="43" spans="2:14">
      <c r="B43" s="11"/>
      <c r="C43" s="12"/>
      <c r="D43" s="12"/>
      <c r="E43" s="32"/>
      <c r="F43" s="29"/>
      <c r="G43" s="32"/>
      <c r="H43" s="32"/>
      <c r="I43" s="32"/>
      <c r="J43" s="32"/>
      <c r="K43" s="54"/>
    </row>
    <row r="44" spans="2:14">
      <c r="B44" s="11" t="s">
        <v>41</v>
      </c>
      <c r="C44" s="12"/>
      <c r="D44" s="12"/>
      <c r="E44" s="32"/>
      <c r="F44" s="29"/>
      <c r="G44" s="32"/>
      <c r="H44" s="32"/>
      <c r="I44" s="32"/>
      <c r="J44" s="32"/>
      <c r="K44" s="54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0">
        <v>402639.01</v>
      </c>
      <c r="G45" s="20"/>
      <c r="H45" s="20"/>
      <c r="I45" s="20"/>
      <c r="J45" s="20"/>
      <c r="K45" s="52">
        <v>68906237.549999997</v>
      </c>
    </row>
    <row r="46" spans="2:14">
      <c r="B46" s="11"/>
      <c r="C46" s="12"/>
      <c r="D46" s="12"/>
      <c r="E46" s="32"/>
      <c r="F46" s="29"/>
      <c r="G46" s="32"/>
      <c r="H46" s="32"/>
      <c r="I46" s="32"/>
      <c r="J46" s="32"/>
      <c r="K46" s="54"/>
    </row>
    <row r="47" spans="2:14" hidden="1">
      <c r="B47" s="11" t="s">
        <v>20</v>
      </c>
      <c r="C47" s="12"/>
      <c r="D47" s="12"/>
      <c r="E47" s="32"/>
      <c r="F47" s="29"/>
      <c r="G47" s="32"/>
      <c r="H47" s="32"/>
      <c r="I47" s="32"/>
      <c r="J47" s="32"/>
      <c r="K47" s="54"/>
    </row>
    <row r="48" spans="2:14" hidden="1">
      <c r="B48" s="11"/>
      <c r="C48" s="12"/>
      <c r="D48" s="12"/>
      <c r="E48" s="32"/>
      <c r="F48" s="29"/>
      <c r="G48" s="32"/>
      <c r="H48" s="32"/>
      <c r="I48" s="32"/>
      <c r="J48" s="32"/>
      <c r="K48" s="54"/>
    </row>
    <row r="49" spans="2:13" hidden="1">
      <c r="B49" s="11" t="s">
        <v>21</v>
      </c>
      <c r="C49" s="12"/>
      <c r="D49" s="12"/>
      <c r="E49" s="32"/>
      <c r="F49" s="29"/>
      <c r="G49" s="32"/>
      <c r="H49" s="32"/>
      <c r="I49" s="32"/>
      <c r="J49" s="32"/>
      <c r="K49" s="54"/>
    </row>
    <row r="50" spans="2:13" hidden="1">
      <c r="B50" s="11" t="s">
        <v>22</v>
      </c>
      <c r="C50" s="12"/>
      <c r="D50" s="12"/>
      <c r="E50" s="32"/>
      <c r="F50" s="29"/>
      <c r="G50" s="32"/>
      <c r="H50" s="32"/>
      <c r="I50" s="32"/>
      <c r="J50" s="32"/>
      <c r="K50" s="54"/>
    </row>
    <row r="51" spans="2:13" hidden="1">
      <c r="B51" s="11" t="s">
        <v>23</v>
      </c>
      <c r="C51" s="12"/>
      <c r="D51" s="12"/>
      <c r="E51" s="32"/>
      <c r="F51" s="29"/>
      <c r="G51" s="32"/>
      <c r="H51" s="32"/>
      <c r="I51" s="32"/>
      <c r="J51" s="32"/>
      <c r="K51" s="54"/>
    </row>
    <row r="52" spans="2:13" hidden="1">
      <c r="B52" s="11" t="s">
        <v>41</v>
      </c>
      <c r="C52" s="12"/>
      <c r="D52" s="12"/>
      <c r="E52" s="32"/>
      <c r="F52" s="29"/>
      <c r="G52" s="32"/>
      <c r="H52" s="32"/>
      <c r="I52" s="32"/>
      <c r="J52" s="32"/>
      <c r="K52" s="54"/>
    </row>
    <row r="53" spans="2:13" hidden="1">
      <c r="B53" s="11" t="s">
        <v>25</v>
      </c>
      <c r="C53" s="12"/>
      <c r="D53" s="12"/>
      <c r="E53" s="32"/>
      <c r="F53" s="29"/>
      <c r="G53" s="32"/>
      <c r="H53" s="32"/>
      <c r="I53" s="32"/>
      <c r="J53" s="32"/>
      <c r="K53" s="54"/>
    </row>
    <row r="54" spans="2:13" hidden="1">
      <c r="B54" s="11"/>
      <c r="C54" s="12"/>
      <c r="D54" s="12"/>
      <c r="E54" s="32"/>
      <c r="F54" s="29"/>
      <c r="G54" s="32"/>
      <c r="H54" s="32"/>
      <c r="I54" s="32"/>
      <c r="J54" s="32"/>
      <c r="K54" s="54"/>
    </row>
    <row r="55" spans="2:13" hidden="1">
      <c r="B55" s="15" t="s">
        <v>45</v>
      </c>
      <c r="C55" s="12"/>
      <c r="D55" s="12"/>
      <c r="E55" s="32"/>
      <c r="F55" s="29"/>
      <c r="G55" s="32"/>
      <c r="H55" s="32"/>
      <c r="I55" s="32"/>
      <c r="J55" s="32"/>
      <c r="K55" s="54"/>
    </row>
    <row r="56" spans="2:13" hidden="1">
      <c r="B56" s="11"/>
      <c r="C56" s="12"/>
      <c r="D56" s="12"/>
      <c r="E56" s="32"/>
      <c r="F56" s="29"/>
      <c r="G56" s="32"/>
      <c r="H56" s="32"/>
      <c r="I56" s="32"/>
      <c r="J56" s="32"/>
      <c r="K56" s="54"/>
    </row>
    <row r="57" spans="2:13" hidden="1">
      <c r="B57" s="15" t="s">
        <v>46</v>
      </c>
      <c r="C57" s="12"/>
      <c r="D57" s="12"/>
      <c r="E57" s="32"/>
      <c r="F57" s="29"/>
      <c r="G57" s="32"/>
      <c r="H57" s="32"/>
      <c r="I57" s="32"/>
      <c r="J57" s="32"/>
      <c r="K57" s="54"/>
    </row>
    <row r="58" spans="2:13">
      <c r="B58" s="11"/>
      <c r="C58" s="12"/>
      <c r="D58" s="12"/>
      <c r="E58" s="32"/>
      <c r="F58" s="29"/>
      <c r="G58" s="32"/>
      <c r="H58" s="32"/>
      <c r="I58" s="32"/>
      <c r="J58" s="32"/>
      <c r="K58" s="54"/>
    </row>
    <row r="59" spans="2:13">
      <c r="B59" s="15" t="s">
        <v>47</v>
      </c>
      <c r="C59" s="12"/>
      <c r="D59" s="12"/>
      <c r="E59" s="32">
        <f t="shared" ref="E59:J59" si="0">SUM(E34:E58)</f>
        <v>513845048.48215806</v>
      </c>
      <c r="F59" s="32">
        <f t="shared" si="0"/>
        <v>12336299.059999999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55">
        <v>501508749.42215806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43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42"/>
      <c r="J84" s="42"/>
      <c r="K84" s="42"/>
      <c r="L84" s="50"/>
      <c r="M84" s="50"/>
    </row>
    <row r="85" spans="2:13">
      <c r="B85" s="42"/>
      <c r="C85" s="42"/>
      <c r="D85" s="42"/>
      <c r="E85" s="42"/>
      <c r="F85" s="45"/>
      <c r="G85" s="42"/>
      <c r="H85" s="42"/>
      <c r="I85" s="42"/>
      <c r="J85" s="43"/>
      <c r="K85" s="43">
        <f>+'[1]Edo Sit. Finan.  NV '!J10+'[1]Edo Sit. Finan.  NV '!J17-'[1]Plan de cuentas ENERO 2017'!Q58</f>
        <v>501508750.02000004</v>
      </c>
      <c r="L85" s="50"/>
      <c r="M85" s="50"/>
    </row>
    <row r="86" spans="2:13">
      <c r="B86" s="42"/>
      <c r="C86" s="42"/>
      <c r="D86" s="42"/>
      <c r="E86" s="42"/>
      <c r="F86" s="45"/>
      <c r="G86" s="42"/>
      <c r="H86" s="42"/>
      <c r="I86" s="42"/>
      <c r="J86" s="43"/>
      <c r="K86" s="43"/>
      <c r="L86" s="50"/>
      <c r="M86" s="50"/>
    </row>
    <row r="87" spans="2:13">
      <c r="B87" s="42"/>
      <c r="C87" s="42"/>
      <c r="D87" s="42"/>
      <c r="E87" s="42"/>
      <c r="F87" s="45"/>
      <c r="G87" s="42"/>
      <c r="H87" s="42"/>
      <c r="I87" s="42"/>
      <c r="J87" s="43" t="s">
        <v>51</v>
      </c>
      <c r="K87" s="43">
        <f>+K59-K85</f>
        <v>-0.59784197807312012</v>
      </c>
      <c r="L87" s="50"/>
      <c r="M87" s="50"/>
    </row>
    <row r="88" spans="2:13">
      <c r="B88" s="42"/>
      <c r="C88" s="42"/>
      <c r="D88" s="42"/>
      <c r="E88" s="42"/>
      <c r="F88" s="45"/>
      <c r="G88" s="42"/>
      <c r="H88" s="42"/>
      <c r="I88" s="42"/>
      <c r="J88" s="42"/>
      <c r="K88" s="42"/>
      <c r="L88" s="50"/>
      <c r="M88" s="50"/>
    </row>
    <row r="89" spans="2:13">
      <c r="B89" s="42"/>
      <c r="C89" s="42"/>
      <c r="D89" s="42"/>
      <c r="E89" s="42"/>
      <c r="F89" s="45"/>
      <c r="G89" s="42"/>
      <c r="H89" s="42"/>
      <c r="I89" s="42"/>
      <c r="J89" s="42"/>
      <c r="K89" s="42"/>
      <c r="L89" s="50"/>
      <c r="M89" s="50"/>
    </row>
    <row r="90" spans="2:13">
      <c r="B90" s="42"/>
      <c r="C90" s="42"/>
      <c r="D90" s="42"/>
      <c r="E90" s="42"/>
      <c r="F90" s="45"/>
      <c r="G90" s="42"/>
      <c r="H90" s="42"/>
      <c r="I90" s="42"/>
      <c r="J90" s="42"/>
      <c r="K90" s="42"/>
      <c r="L90" s="50"/>
      <c r="M90" s="50"/>
    </row>
    <row r="91" spans="2:13">
      <c r="B91" s="42"/>
      <c r="C91" s="42"/>
      <c r="D91" s="42"/>
      <c r="E91" s="42"/>
      <c r="F91" s="45"/>
      <c r="G91" s="42"/>
      <c r="H91" s="42"/>
      <c r="I91" s="42"/>
      <c r="J91" s="42"/>
      <c r="K91" s="42"/>
      <c r="L91" s="50"/>
      <c r="M91" s="50"/>
    </row>
    <row r="92" spans="2:13">
      <c r="B92" s="42"/>
      <c r="C92" s="42"/>
      <c r="D92" s="42"/>
      <c r="E92" s="42"/>
      <c r="F92" s="45"/>
      <c r="G92" s="42"/>
      <c r="H92" s="42"/>
      <c r="I92" s="42"/>
      <c r="J92" s="42"/>
      <c r="K92" s="42"/>
      <c r="L92" s="42"/>
      <c r="M92" s="42"/>
    </row>
    <row r="93" spans="2:13">
      <c r="B93" s="42"/>
      <c r="C93" s="42"/>
      <c r="D93" s="42"/>
      <c r="E93" s="42"/>
      <c r="F93" s="45"/>
      <c r="G93" s="42"/>
      <c r="H93" s="42"/>
      <c r="I93" s="42"/>
      <c r="J93" s="42"/>
      <c r="K93" s="42"/>
    </row>
    <row r="94" spans="2:13">
      <c r="B94" s="42"/>
      <c r="C94" s="42"/>
      <c r="D94" s="42"/>
      <c r="E94" s="42"/>
      <c r="F94" s="45"/>
      <c r="G94" s="42"/>
      <c r="H94" s="42"/>
      <c r="I94" s="42"/>
      <c r="J94" s="42"/>
      <c r="K94" s="42"/>
    </row>
    <row r="95" spans="2:13">
      <c r="B95" s="42"/>
      <c r="C95" s="42"/>
      <c r="D95" s="42"/>
      <c r="E95" s="42"/>
      <c r="F95" s="45"/>
      <c r="G95" s="42"/>
      <c r="H95" s="42"/>
      <c r="I95" s="42"/>
      <c r="J95" s="42"/>
      <c r="K95" s="42"/>
    </row>
    <row r="96" spans="2:13">
      <c r="B96" s="42"/>
      <c r="C96" s="42"/>
      <c r="D96" s="42"/>
      <c r="E96" s="42"/>
      <c r="F96" s="45"/>
      <c r="G96" s="42"/>
      <c r="H96" s="42"/>
      <c r="I96" s="42"/>
      <c r="J96" s="42"/>
      <c r="K96" s="42"/>
    </row>
    <row r="97" spans="2:11">
      <c r="B97" s="42"/>
      <c r="C97" s="42"/>
      <c r="D97" s="42"/>
      <c r="E97" s="42"/>
      <c r="F97" s="45"/>
      <c r="G97" s="42"/>
      <c r="H97" s="42"/>
      <c r="I97" s="42"/>
      <c r="J97" s="42"/>
      <c r="K97" s="42"/>
    </row>
    <row r="98" spans="2:11">
      <c r="B98" s="42"/>
      <c r="C98" s="42"/>
      <c r="D98" s="42"/>
      <c r="E98" s="42"/>
      <c r="F98" s="45"/>
      <c r="G98" s="42"/>
      <c r="H98" s="42"/>
      <c r="I98" s="42"/>
      <c r="J98" s="42"/>
      <c r="K98" s="42"/>
    </row>
    <row r="99" spans="2:11">
      <c r="B99" s="42"/>
      <c r="C99" s="42"/>
      <c r="D99" s="42"/>
      <c r="E99" s="42"/>
      <c r="F99" s="45"/>
      <c r="G99" s="42"/>
      <c r="H99" s="42"/>
      <c r="I99" s="42"/>
      <c r="J99" s="42"/>
      <c r="K99" s="42"/>
    </row>
    <row r="100" spans="2:11">
      <c r="B100" s="42"/>
      <c r="C100" s="42"/>
      <c r="D100" s="42"/>
      <c r="E100" s="42"/>
      <c r="F100" s="45"/>
      <c r="G100" s="42"/>
      <c r="H100" s="42"/>
      <c r="I100" s="42"/>
      <c r="J100" s="42"/>
      <c r="K100" s="42"/>
    </row>
    <row r="101" spans="2:11">
      <c r="B101" s="42"/>
      <c r="C101" s="42"/>
      <c r="D101" s="42"/>
      <c r="E101" s="42"/>
      <c r="F101" s="45"/>
      <c r="G101" s="42"/>
      <c r="H101" s="42"/>
      <c r="I101" s="42"/>
      <c r="J101" s="42"/>
      <c r="K101" s="42"/>
    </row>
    <row r="102" spans="2:11">
      <c r="B102" s="42"/>
      <c r="C102" s="42"/>
      <c r="D102" s="42"/>
      <c r="E102" s="42"/>
      <c r="F102" s="45"/>
      <c r="G102" s="42"/>
      <c r="H102" s="42"/>
      <c r="I102" s="42"/>
      <c r="J102" s="42"/>
      <c r="K102" s="42"/>
    </row>
    <row r="103" spans="2:11">
      <c r="B103" s="42"/>
      <c r="C103" s="42"/>
      <c r="D103" s="42"/>
      <c r="E103" s="42"/>
      <c r="F103" s="45"/>
      <c r="G103" s="42"/>
      <c r="H103" s="42"/>
      <c r="I103" s="42"/>
      <c r="J103" s="42"/>
      <c r="K103" s="42"/>
    </row>
    <row r="104" spans="2:11">
      <c r="H104" s="51"/>
      <c r="I104" s="51"/>
      <c r="J104" s="51"/>
      <c r="K104" s="51"/>
    </row>
    <row r="105" spans="2:11">
      <c r="H105" s="51"/>
      <c r="I105" s="51"/>
      <c r="J105" s="51"/>
      <c r="K105" s="51"/>
    </row>
    <row r="106" spans="2:11">
      <c r="H106" s="51"/>
      <c r="I106" s="51"/>
      <c r="J106" s="51"/>
      <c r="K106" s="51"/>
    </row>
    <row r="107" spans="2:11">
      <c r="H107" s="51"/>
      <c r="I107" s="51"/>
      <c r="J107" s="51"/>
      <c r="K107" s="51"/>
    </row>
    <row r="108" spans="2:11">
      <c r="H108" s="51"/>
      <c r="I108" s="51"/>
      <c r="J108" s="51"/>
      <c r="K108" s="51"/>
    </row>
    <row r="109" spans="2:11">
      <c r="H109" s="51"/>
      <c r="I109" s="51"/>
      <c r="J109" s="51"/>
      <c r="K109" s="51"/>
    </row>
    <row r="110" spans="2:11">
      <c r="H110" s="51"/>
      <c r="I110" s="51"/>
      <c r="J110" s="51"/>
      <c r="K110" s="51"/>
    </row>
    <row r="111" spans="2:11">
      <c r="H111" s="51"/>
      <c r="I111" s="51"/>
      <c r="J111" s="51"/>
      <c r="K111" s="51"/>
    </row>
    <row r="112" spans="2:11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  <mergeCell ref="K6:K8"/>
    <mergeCell ref="F7:H7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5">
    <tabColor theme="4"/>
  </sheetPr>
  <dimension ref="B1:N122"/>
  <sheetViews>
    <sheetView zoomScale="85" zoomScaleNormal="85" workbookViewId="0">
      <selection activeCell="K59" sqref="K59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7.7109375" style="2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2.5703125" style="1" bestFit="1" customWidth="1"/>
    <col min="14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"&amp;[10]Indice!C3</f>
        <v>AL 31 DE OCTUBRE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61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  <c r="L33" s="50"/>
      <c r="M33" s="50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76">
        <f>2079617.94+2092858.26+2106182.27+2119595.7+9</f>
        <v>8398263.1700000018</v>
      </c>
      <c r="G34" s="20"/>
      <c r="H34" s="20"/>
      <c r="I34" s="20"/>
      <c r="J34" s="20"/>
      <c r="K34" s="22">
        <v>9.0000033378601074E-3</v>
      </c>
      <c r="L34" s="70"/>
      <c r="M34" s="72">
        <f>SUM(F34:F41)</f>
        <v>273500522.31999999</v>
      </c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76">
        <f>1825673.93+1837297.39+1845949.98+3045</f>
        <v>5511966.2999999998</v>
      </c>
      <c r="G35" s="20"/>
      <c r="H35" s="20"/>
      <c r="I35" s="20"/>
      <c r="J35" s="20"/>
      <c r="K35" s="22">
        <v>-0.17000001948326826</v>
      </c>
      <c r="L35" s="70"/>
      <c r="M35" s="70"/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76">
        <f>(1637397.17*9)+81629332.56</f>
        <v>96365907.090000004</v>
      </c>
      <c r="G36" s="20"/>
      <c r="H36" s="20"/>
      <c r="I36" s="20"/>
      <c r="J36" s="20"/>
      <c r="K36" s="22">
        <v>1.1920928955078125E-7</v>
      </c>
      <c r="L36" s="70" t="s">
        <v>56</v>
      </c>
      <c r="M36" s="70"/>
    </row>
    <row r="37" spans="2:14" s="2" customFormat="1" ht="25.5">
      <c r="B37" s="17"/>
      <c r="C37" s="18" t="s">
        <v>28</v>
      </c>
      <c r="D37" s="19" t="s">
        <v>33</v>
      </c>
      <c r="E37" s="20">
        <v>29031782.82</v>
      </c>
      <c r="F37" s="76">
        <f>439874.23*8+(25512705.12)+84</f>
        <v>29031782.960000001</v>
      </c>
      <c r="G37" s="20"/>
      <c r="H37" s="20"/>
      <c r="I37" s="20"/>
      <c r="J37" s="20"/>
      <c r="K37" s="22">
        <v>-0.14000000059604645</v>
      </c>
      <c r="L37" s="70"/>
      <c r="M37" s="70"/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76">
        <f>(439277*4)+13178310</f>
        <v>14935418</v>
      </c>
      <c r="G38" s="20"/>
      <c r="H38" s="20"/>
      <c r="I38" s="20"/>
      <c r="J38" s="20"/>
      <c r="K38" s="22">
        <v>0</v>
      </c>
      <c r="L38" s="70" t="s">
        <v>56</v>
      </c>
      <c r="M38" s="70"/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24">
        <f>482884*7+(36699201)</f>
        <v>40079389</v>
      </c>
      <c r="G39" s="20"/>
      <c r="H39" s="20"/>
      <c r="I39" s="20"/>
      <c r="J39" s="20"/>
      <c r="K39" s="22">
        <v>0</v>
      </c>
      <c r="L39" s="70"/>
      <c r="M39" s="70"/>
    </row>
    <row r="40" spans="2:14" s="2" customFormat="1" ht="25.5">
      <c r="B40" s="17"/>
      <c r="C40" s="25" t="s">
        <v>28</v>
      </c>
      <c r="D40" s="68" t="s">
        <v>38</v>
      </c>
      <c r="E40" s="24">
        <v>66783908.099999994</v>
      </c>
      <c r="F40" s="24">
        <f>(3789547*3)+55415267</f>
        <v>66783908</v>
      </c>
      <c r="G40" s="20"/>
      <c r="H40" s="20"/>
      <c r="I40" s="20"/>
      <c r="J40" s="20"/>
      <c r="K40" s="22">
        <v>9.9999994039535522E-2</v>
      </c>
      <c r="L40" s="70"/>
      <c r="M40" s="70"/>
    </row>
    <row r="41" spans="2:14" s="2" customFormat="1" ht="38.25">
      <c r="B41" s="17"/>
      <c r="C41" s="25" t="s">
        <v>39</v>
      </c>
      <c r="D41" s="68" t="s">
        <v>40</v>
      </c>
      <c r="E41" s="24">
        <v>183429539.66</v>
      </c>
      <c r="F41" s="24">
        <f>1239388.78*10</f>
        <v>12393887.800000001</v>
      </c>
      <c r="G41" s="20"/>
      <c r="H41" s="20"/>
      <c r="I41" s="20"/>
      <c r="J41" s="20"/>
      <c r="K41" s="22">
        <v>171035651.85999998</v>
      </c>
      <c r="L41" s="70" t="s">
        <v>56</v>
      </c>
      <c r="M41" s="70"/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  <c r="L42" s="70"/>
      <c r="M42" s="70"/>
    </row>
    <row r="43" spans="2:14">
      <c r="B43" s="11"/>
      <c r="C43" s="12"/>
      <c r="D43" s="12"/>
      <c r="E43" s="32"/>
      <c r="F43" s="30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30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4">
        <f>(402639.01*10)</f>
        <v>4026390.1</v>
      </c>
      <c r="G45" s="20"/>
      <c r="H45" s="20"/>
      <c r="I45" s="20"/>
      <c r="J45" s="20"/>
      <c r="K45" s="22">
        <v>65282486.460000001</v>
      </c>
    </row>
    <row r="46" spans="2:14">
      <c r="B46" s="11"/>
      <c r="C46" s="12"/>
      <c r="D46" s="12"/>
      <c r="E46" s="32"/>
      <c r="F46" s="30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30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30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30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30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30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30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30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30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30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30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30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30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f t="shared" ref="E59:J59" si="0">SUM(E34:E58)</f>
        <v>513845050.53900009</v>
      </c>
      <c r="F59" s="75">
        <f t="shared" si="0"/>
        <v>277526912.42000002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236318138.11900008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67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62"/>
      <c r="J84" s="62"/>
      <c r="K84" s="66"/>
      <c r="L84" s="62"/>
      <c r="M84" s="62"/>
    </row>
    <row r="85" spans="2:13">
      <c r="B85" s="42"/>
      <c r="C85" s="42"/>
      <c r="D85" s="42"/>
      <c r="E85" s="42"/>
      <c r="F85" s="45"/>
      <c r="G85" s="42"/>
      <c r="H85" s="42"/>
      <c r="I85" s="62"/>
      <c r="J85" s="66"/>
      <c r="K85" s="66">
        <f>+'[10]Edo Sit. Finan.  NV '!J17+'[10]Edo Sit. Finan.  NV '!J10</f>
        <v>236318138.31</v>
      </c>
      <c r="L85" s="62"/>
      <c r="M85" s="62"/>
    </row>
    <row r="86" spans="2:13">
      <c r="B86" s="42"/>
      <c r="C86" s="42"/>
      <c r="D86" s="42"/>
      <c r="E86" s="42"/>
      <c r="F86" s="45"/>
      <c r="G86" s="42"/>
      <c r="H86" s="42"/>
      <c r="I86" s="62"/>
      <c r="J86" s="66"/>
      <c r="K86" s="66"/>
      <c r="L86" s="62"/>
      <c r="M86" s="62"/>
    </row>
    <row r="87" spans="2:13">
      <c r="B87" s="42"/>
      <c r="C87" s="42"/>
      <c r="D87" s="42"/>
      <c r="E87" s="42"/>
      <c r="F87" s="45"/>
      <c r="G87" s="42"/>
      <c r="H87" s="42"/>
      <c r="I87" s="62"/>
      <c r="J87" s="66" t="s">
        <v>51</v>
      </c>
      <c r="K87" s="66">
        <f>+K59-K85</f>
        <v>-0.19099992513656616</v>
      </c>
      <c r="L87" s="62"/>
      <c r="M87" s="62"/>
    </row>
    <row r="88" spans="2:13">
      <c r="B88" s="42"/>
      <c r="C88" s="42"/>
      <c r="D88" s="42"/>
      <c r="E88" s="42"/>
      <c r="F88" s="45"/>
      <c r="G88" s="42"/>
      <c r="H88" s="42"/>
      <c r="I88" s="62"/>
      <c r="J88" s="62"/>
      <c r="K88" s="62"/>
      <c r="L88" s="62"/>
      <c r="M88" s="62"/>
    </row>
    <row r="89" spans="2:13">
      <c r="B89" s="42"/>
      <c r="C89" s="42"/>
      <c r="D89" s="42"/>
      <c r="E89" s="42"/>
      <c r="F89" s="45"/>
      <c r="G89" s="42"/>
      <c r="H89" s="42"/>
      <c r="I89" s="62"/>
      <c r="J89" s="62"/>
      <c r="K89" s="62"/>
      <c r="L89" s="62"/>
      <c r="M89" s="62"/>
    </row>
    <row r="90" spans="2:13">
      <c r="B90" s="42"/>
      <c r="C90" s="42"/>
      <c r="D90" s="42"/>
      <c r="E90" s="42"/>
      <c r="F90" s="45"/>
      <c r="G90" s="42"/>
      <c r="H90" s="42"/>
      <c r="I90" s="62"/>
      <c r="J90" s="62"/>
      <c r="K90" s="62"/>
      <c r="L90" s="62"/>
      <c r="M90" s="62"/>
    </row>
    <row r="91" spans="2:13">
      <c r="B91" s="42"/>
      <c r="C91" s="42"/>
      <c r="D91" s="42"/>
      <c r="E91" s="42"/>
      <c r="F91" s="45"/>
      <c r="G91" s="42"/>
      <c r="H91" s="42"/>
      <c r="I91" s="62"/>
      <c r="J91" s="62"/>
      <c r="K91" s="62"/>
      <c r="L91" s="62"/>
      <c r="M91" s="62"/>
    </row>
    <row r="92" spans="2:13">
      <c r="B92" s="42"/>
      <c r="C92" s="42"/>
      <c r="D92" s="42"/>
      <c r="E92" s="42"/>
      <c r="F92" s="45"/>
      <c r="G92" s="42"/>
      <c r="H92" s="42"/>
      <c r="I92" s="62"/>
      <c r="J92" s="62"/>
      <c r="K92" s="62"/>
      <c r="L92" s="62"/>
      <c r="M92" s="62"/>
    </row>
    <row r="93" spans="2:13">
      <c r="B93" s="42"/>
      <c r="C93" s="42"/>
      <c r="D93" s="42"/>
      <c r="E93" s="42"/>
      <c r="F93" s="45"/>
      <c r="G93" s="42"/>
      <c r="H93" s="42"/>
      <c r="I93" s="62"/>
      <c r="J93" s="62"/>
      <c r="K93" s="62"/>
      <c r="L93" s="62"/>
      <c r="M93" s="62"/>
    </row>
    <row r="94" spans="2:13">
      <c r="B94" s="42"/>
      <c r="C94" s="42"/>
      <c r="D94" s="42"/>
      <c r="E94" s="42"/>
      <c r="F94" s="45"/>
      <c r="G94" s="42"/>
      <c r="H94" s="42"/>
      <c r="I94" s="62"/>
      <c r="J94" s="64">
        <v>-70304042.780000001</v>
      </c>
      <c r="K94" s="62"/>
      <c r="L94" s="62"/>
      <c r="M94" s="62"/>
    </row>
    <row r="95" spans="2:13">
      <c r="B95" s="42"/>
      <c r="C95" s="42"/>
      <c r="D95" s="42"/>
      <c r="E95" s="42"/>
      <c r="F95" s="45"/>
      <c r="G95" s="42"/>
      <c r="H95" s="42"/>
      <c r="I95" s="62"/>
      <c r="J95" s="64">
        <v>-5047693.0999999996</v>
      </c>
      <c r="K95" s="62"/>
      <c r="L95" s="62"/>
      <c r="M95" s="62"/>
    </row>
    <row r="96" spans="2:13">
      <c r="B96" s="42"/>
      <c r="C96" s="42"/>
      <c r="D96" s="42"/>
      <c r="E96" s="42"/>
      <c r="F96" s="45"/>
      <c r="G96" s="42"/>
      <c r="H96" s="42"/>
      <c r="I96" s="62"/>
      <c r="J96" s="64">
        <v>-350339947.29000002</v>
      </c>
      <c r="K96" s="62"/>
      <c r="L96" s="62"/>
      <c r="M96" s="62"/>
    </row>
    <row r="97" spans="2:13">
      <c r="B97" s="42"/>
      <c r="C97" s="42"/>
      <c r="D97" s="42"/>
      <c r="E97" s="42"/>
      <c r="F97" s="45"/>
      <c r="G97" s="42"/>
      <c r="H97" s="42"/>
      <c r="I97" s="62"/>
      <c r="J97" s="64">
        <v>-63455905.439999998</v>
      </c>
      <c r="K97" s="62"/>
      <c r="L97" s="62"/>
      <c r="M97" s="62"/>
    </row>
    <row r="98" spans="2:13">
      <c r="B98" s="42"/>
      <c r="C98" s="42"/>
      <c r="D98" s="42"/>
      <c r="E98" s="42"/>
      <c r="F98" s="45"/>
      <c r="G98" s="42"/>
      <c r="H98" s="42"/>
      <c r="I98" s="62"/>
      <c r="J98" s="63">
        <f>SUM(J94:J97)</f>
        <v>-489147588.61000001</v>
      </c>
      <c r="K98" s="62"/>
      <c r="L98" s="62"/>
      <c r="M98" s="62"/>
    </row>
    <row r="99" spans="2:13">
      <c r="B99" s="42"/>
      <c r="C99" s="42"/>
      <c r="D99" s="42"/>
      <c r="E99" s="42"/>
      <c r="F99" s="45"/>
      <c r="G99" s="42"/>
      <c r="H99" s="42"/>
      <c r="I99" s="62"/>
      <c r="J99" s="62"/>
      <c r="K99" s="62"/>
      <c r="L99" s="62"/>
      <c r="M99" s="62"/>
    </row>
    <row r="100" spans="2:13">
      <c r="B100" s="42"/>
      <c r="C100" s="42"/>
      <c r="D100" s="42"/>
      <c r="E100" s="42"/>
      <c r="F100" s="45"/>
      <c r="G100" s="42"/>
      <c r="H100" s="42"/>
      <c r="I100" s="62"/>
      <c r="J100" s="62"/>
      <c r="K100" s="62"/>
      <c r="L100" s="62"/>
      <c r="M100" s="62"/>
    </row>
    <row r="101" spans="2:13">
      <c r="B101" s="42"/>
      <c r="C101" s="42"/>
      <c r="D101" s="42"/>
      <c r="E101" s="42"/>
      <c r="F101" s="45"/>
      <c r="G101" s="42"/>
      <c r="H101" s="42"/>
      <c r="I101" s="62"/>
      <c r="J101" s="62"/>
      <c r="K101" s="62"/>
      <c r="L101" s="62"/>
      <c r="M101" s="62"/>
    </row>
    <row r="102" spans="2:13">
      <c r="B102" s="42"/>
      <c r="C102" s="42"/>
      <c r="D102" s="42"/>
      <c r="E102" s="42"/>
      <c r="F102" s="45"/>
      <c r="G102" s="42"/>
      <c r="H102" s="42"/>
      <c r="I102" s="62"/>
      <c r="J102" s="62"/>
      <c r="K102" s="62"/>
      <c r="L102" s="62"/>
      <c r="M102" s="62"/>
    </row>
    <row r="103" spans="2:13">
      <c r="B103" s="42"/>
      <c r="C103" s="42"/>
      <c r="D103" s="42"/>
      <c r="E103" s="42"/>
      <c r="F103" s="45"/>
      <c r="G103" s="42"/>
      <c r="H103" s="42"/>
      <c r="I103" s="62"/>
      <c r="J103" s="62"/>
      <c r="K103" s="62"/>
      <c r="L103" s="62"/>
      <c r="M103" s="62"/>
    </row>
    <row r="104" spans="2:13">
      <c r="B104" s="42"/>
      <c r="C104" s="42"/>
      <c r="D104" s="42"/>
      <c r="E104" s="42"/>
      <c r="F104" s="45"/>
      <c r="G104" s="42"/>
      <c r="H104" s="42"/>
      <c r="I104" s="42"/>
      <c r="J104" s="42"/>
      <c r="K104" s="42"/>
    </row>
    <row r="105" spans="2:13">
      <c r="B105" s="42"/>
      <c r="C105" s="42"/>
      <c r="D105" s="42"/>
      <c r="E105" s="42"/>
      <c r="F105" s="45"/>
      <c r="G105" s="42"/>
      <c r="H105" s="42"/>
      <c r="I105" s="42"/>
      <c r="J105" s="42"/>
      <c r="K105" s="42"/>
    </row>
    <row r="106" spans="2:13">
      <c r="B106" s="42"/>
      <c r="C106" s="42"/>
      <c r="D106" s="42"/>
      <c r="E106" s="42"/>
      <c r="F106" s="45"/>
      <c r="G106" s="42"/>
      <c r="H106" s="42"/>
      <c r="I106" s="42"/>
      <c r="J106" s="42"/>
      <c r="K106" s="42"/>
    </row>
    <row r="107" spans="2:13">
      <c r="B107" s="42"/>
      <c r="C107" s="42"/>
      <c r="D107" s="42"/>
      <c r="E107" s="42"/>
      <c r="F107" s="45"/>
      <c r="G107" s="42"/>
      <c r="H107" s="42"/>
      <c r="I107" s="42"/>
      <c r="J107" s="42"/>
      <c r="K107" s="42"/>
    </row>
    <row r="108" spans="2:13">
      <c r="B108" s="42"/>
      <c r="C108" s="42"/>
      <c r="D108" s="42"/>
      <c r="E108" s="42"/>
      <c r="F108" s="45"/>
      <c r="G108" s="42"/>
      <c r="H108" s="42"/>
      <c r="I108" s="42"/>
      <c r="J108" s="42"/>
      <c r="K108" s="42"/>
    </row>
    <row r="109" spans="2:13">
      <c r="B109" s="42"/>
      <c r="C109" s="42"/>
      <c r="D109" s="42"/>
      <c r="E109" s="42"/>
      <c r="F109" s="45"/>
      <c r="G109" s="42"/>
      <c r="H109" s="42"/>
      <c r="I109" s="42"/>
      <c r="J109" s="42"/>
      <c r="K109" s="42"/>
    </row>
    <row r="110" spans="2:13">
      <c r="H110" s="51"/>
      <c r="I110" s="51"/>
      <c r="J110" s="51"/>
      <c r="K110" s="51"/>
    </row>
    <row r="111" spans="2:13">
      <c r="H111" s="51"/>
      <c r="I111" s="51"/>
      <c r="J111" s="51"/>
      <c r="K111" s="51"/>
    </row>
    <row r="112" spans="2:13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B71:K71"/>
    <mergeCell ref="B2:K2"/>
    <mergeCell ref="B3:K3"/>
    <mergeCell ref="B4:K4"/>
    <mergeCell ref="B6:B8"/>
    <mergeCell ref="C6:C8"/>
    <mergeCell ref="D6:D8"/>
    <mergeCell ref="E6:E8"/>
    <mergeCell ref="F6:J6"/>
    <mergeCell ref="K6:K8"/>
    <mergeCell ref="F7:H7"/>
    <mergeCell ref="B70:K70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6">
    <tabColor theme="4"/>
  </sheetPr>
  <dimension ref="B1:N122"/>
  <sheetViews>
    <sheetView zoomScale="85" zoomScaleNormal="85" workbookViewId="0">
      <pane xSplit="2" ySplit="8" topLeftCell="C9" activePane="bottomRight" state="frozen"/>
      <selection activeCell="K35" sqref="K35"/>
      <selection pane="topRight" activeCell="K35" sqref="K35"/>
      <selection pane="bottomLeft" activeCell="K35" sqref="K35"/>
      <selection pane="bottomRight" activeCell="F59" sqref="F59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7.7109375" style="2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2.5703125" style="1" bestFit="1" customWidth="1"/>
    <col min="14" max="257" width="11.42578125" style="1"/>
    <col min="258" max="258" width="34.42578125" style="1" customWidth="1"/>
    <col min="259" max="259" width="17.85546875" style="1" customWidth="1"/>
    <col min="260" max="260" width="17.140625" style="1" bestFit="1" customWidth="1"/>
    <col min="261" max="261" width="15.28515625" style="1" bestFit="1" customWidth="1"/>
    <col min="262" max="262" width="17.7109375" style="1" customWidth="1"/>
    <col min="263" max="263" width="15.28515625" style="1" bestFit="1" customWidth="1"/>
    <col min="264" max="264" width="16" style="1" customWidth="1"/>
    <col min="265" max="265" width="12.85546875" style="1" customWidth="1"/>
    <col min="266" max="266" width="15.5703125" style="1" customWidth="1"/>
    <col min="267" max="267" width="17.28515625" style="1" customWidth="1"/>
    <col min="268" max="268" width="11.42578125" style="1"/>
    <col min="269" max="269" width="12.5703125" style="1" bestFit="1" customWidth="1"/>
    <col min="270" max="513" width="11.42578125" style="1"/>
    <col min="514" max="514" width="34.42578125" style="1" customWidth="1"/>
    <col min="515" max="515" width="17.85546875" style="1" customWidth="1"/>
    <col min="516" max="516" width="17.140625" style="1" bestFit="1" customWidth="1"/>
    <col min="517" max="517" width="15.28515625" style="1" bestFit="1" customWidth="1"/>
    <col min="518" max="518" width="17.7109375" style="1" customWidth="1"/>
    <col min="519" max="519" width="15.28515625" style="1" bestFit="1" customWidth="1"/>
    <col min="520" max="520" width="16" style="1" customWidth="1"/>
    <col min="521" max="521" width="12.85546875" style="1" customWidth="1"/>
    <col min="522" max="522" width="15.5703125" style="1" customWidth="1"/>
    <col min="523" max="523" width="17.28515625" style="1" customWidth="1"/>
    <col min="524" max="524" width="11.42578125" style="1"/>
    <col min="525" max="525" width="12.5703125" style="1" bestFit="1" customWidth="1"/>
    <col min="526" max="769" width="11.42578125" style="1"/>
    <col min="770" max="770" width="34.42578125" style="1" customWidth="1"/>
    <col min="771" max="771" width="17.85546875" style="1" customWidth="1"/>
    <col min="772" max="772" width="17.140625" style="1" bestFit="1" customWidth="1"/>
    <col min="773" max="773" width="15.28515625" style="1" bestFit="1" customWidth="1"/>
    <col min="774" max="774" width="17.7109375" style="1" customWidth="1"/>
    <col min="775" max="775" width="15.28515625" style="1" bestFit="1" customWidth="1"/>
    <col min="776" max="776" width="16" style="1" customWidth="1"/>
    <col min="777" max="777" width="12.85546875" style="1" customWidth="1"/>
    <col min="778" max="778" width="15.5703125" style="1" customWidth="1"/>
    <col min="779" max="779" width="17.28515625" style="1" customWidth="1"/>
    <col min="780" max="780" width="11.42578125" style="1"/>
    <col min="781" max="781" width="12.5703125" style="1" bestFit="1" customWidth="1"/>
    <col min="782" max="1025" width="11.42578125" style="1"/>
    <col min="1026" max="1026" width="34.42578125" style="1" customWidth="1"/>
    <col min="1027" max="1027" width="17.85546875" style="1" customWidth="1"/>
    <col min="1028" max="1028" width="17.140625" style="1" bestFit="1" customWidth="1"/>
    <col min="1029" max="1029" width="15.28515625" style="1" bestFit="1" customWidth="1"/>
    <col min="1030" max="1030" width="17.7109375" style="1" customWidth="1"/>
    <col min="1031" max="1031" width="15.28515625" style="1" bestFit="1" customWidth="1"/>
    <col min="1032" max="1032" width="16" style="1" customWidth="1"/>
    <col min="1033" max="1033" width="12.85546875" style="1" customWidth="1"/>
    <col min="1034" max="1034" width="15.5703125" style="1" customWidth="1"/>
    <col min="1035" max="1035" width="17.28515625" style="1" customWidth="1"/>
    <col min="1036" max="1036" width="11.42578125" style="1"/>
    <col min="1037" max="1037" width="12.5703125" style="1" bestFit="1" customWidth="1"/>
    <col min="1038" max="1281" width="11.42578125" style="1"/>
    <col min="1282" max="1282" width="34.42578125" style="1" customWidth="1"/>
    <col min="1283" max="1283" width="17.85546875" style="1" customWidth="1"/>
    <col min="1284" max="1284" width="17.140625" style="1" bestFit="1" customWidth="1"/>
    <col min="1285" max="1285" width="15.28515625" style="1" bestFit="1" customWidth="1"/>
    <col min="1286" max="1286" width="17.7109375" style="1" customWidth="1"/>
    <col min="1287" max="1287" width="15.28515625" style="1" bestFit="1" customWidth="1"/>
    <col min="1288" max="1288" width="16" style="1" customWidth="1"/>
    <col min="1289" max="1289" width="12.85546875" style="1" customWidth="1"/>
    <col min="1290" max="1290" width="15.5703125" style="1" customWidth="1"/>
    <col min="1291" max="1291" width="17.28515625" style="1" customWidth="1"/>
    <col min="1292" max="1292" width="11.42578125" style="1"/>
    <col min="1293" max="1293" width="12.5703125" style="1" bestFit="1" customWidth="1"/>
    <col min="1294" max="1537" width="11.42578125" style="1"/>
    <col min="1538" max="1538" width="34.42578125" style="1" customWidth="1"/>
    <col min="1539" max="1539" width="17.85546875" style="1" customWidth="1"/>
    <col min="1540" max="1540" width="17.140625" style="1" bestFit="1" customWidth="1"/>
    <col min="1541" max="1541" width="15.28515625" style="1" bestFit="1" customWidth="1"/>
    <col min="1542" max="1542" width="17.7109375" style="1" customWidth="1"/>
    <col min="1543" max="1543" width="15.28515625" style="1" bestFit="1" customWidth="1"/>
    <col min="1544" max="1544" width="16" style="1" customWidth="1"/>
    <col min="1545" max="1545" width="12.85546875" style="1" customWidth="1"/>
    <col min="1546" max="1546" width="15.5703125" style="1" customWidth="1"/>
    <col min="1547" max="1547" width="17.28515625" style="1" customWidth="1"/>
    <col min="1548" max="1548" width="11.42578125" style="1"/>
    <col min="1549" max="1549" width="12.5703125" style="1" bestFit="1" customWidth="1"/>
    <col min="1550" max="1793" width="11.42578125" style="1"/>
    <col min="1794" max="1794" width="34.42578125" style="1" customWidth="1"/>
    <col min="1795" max="1795" width="17.85546875" style="1" customWidth="1"/>
    <col min="1796" max="1796" width="17.140625" style="1" bestFit="1" customWidth="1"/>
    <col min="1797" max="1797" width="15.28515625" style="1" bestFit="1" customWidth="1"/>
    <col min="1798" max="1798" width="17.7109375" style="1" customWidth="1"/>
    <col min="1799" max="1799" width="15.28515625" style="1" bestFit="1" customWidth="1"/>
    <col min="1800" max="1800" width="16" style="1" customWidth="1"/>
    <col min="1801" max="1801" width="12.85546875" style="1" customWidth="1"/>
    <col min="1802" max="1802" width="15.5703125" style="1" customWidth="1"/>
    <col min="1803" max="1803" width="17.28515625" style="1" customWidth="1"/>
    <col min="1804" max="1804" width="11.42578125" style="1"/>
    <col min="1805" max="1805" width="12.5703125" style="1" bestFit="1" customWidth="1"/>
    <col min="1806" max="2049" width="11.42578125" style="1"/>
    <col min="2050" max="2050" width="34.42578125" style="1" customWidth="1"/>
    <col min="2051" max="2051" width="17.85546875" style="1" customWidth="1"/>
    <col min="2052" max="2052" width="17.140625" style="1" bestFit="1" customWidth="1"/>
    <col min="2053" max="2053" width="15.28515625" style="1" bestFit="1" customWidth="1"/>
    <col min="2054" max="2054" width="17.7109375" style="1" customWidth="1"/>
    <col min="2055" max="2055" width="15.28515625" style="1" bestFit="1" customWidth="1"/>
    <col min="2056" max="2056" width="16" style="1" customWidth="1"/>
    <col min="2057" max="2057" width="12.85546875" style="1" customWidth="1"/>
    <col min="2058" max="2058" width="15.5703125" style="1" customWidth="1"/>
    <col min="2059" max="2059" width="17.28515625" style="1" customWidth="1"/>
    <col min="2060" max="2060" width="11.42578125" style="1"/>
    <col min="2061" max="2061" width="12.5703125" style="1" bestFit="1" customWidth="1"/>
    <col min="2062" max="2305" width="11.42578125" style="1"/>
    <col min="2306" max="2306" width="34.42578125" style="1" customWidth="1"/>
    <col min="2307" max="2307" width="17.85546875" style="1" customWidth="1"/>
    <col min="2308" max="2308" width="17.140625" style="1" bestFit="1" customWidth="1"/>
    <col min="2309" max="2309" width="15.28515625" style="1" bestFit="1" customWidth="1"/>
    <col min="2310" max="2310" width="17.7109375" style="1" customWidth="1"/>
    <col min="2311" max="2311" width="15.28515625" style="1" bestFit="1" customWidth="1"/>
    <col min="2312" max="2312" width="16" style="1" customWidth="1"/>
    <col min="2313" max="2313" width="12.85546875" style="1" customWidth="1"/>
    <col min="2314" max="2314" width="15.5703125" style="1" customWidth="1"/>
    <col min="2315" max="2315" width="17.28515625" style="1" customWidth="1"/>
    <col min="2316" max="2316" width="11.42578125" style="1"/>
    <col min="2317" max="2317" width="12.5703125" style="1" bestFit="1" customWidth="1"/>
    <col min="2318" max="2561" width="11.42578125" style="1"/>
    <col min="2562" max="2562" width="34.42578125" style="1" customWidth="1"/>
    <col min="2563" max="2563" width="17.85546875" style="1" customWidth="1"/>
    <col min="2564" max="2564" width="17.140625" style="1" bestFit="1" customWidth="1"/>
    <col min="2565" max="2565" width="15.28515625" style="1" bestFit="1" customWidth="1"/>
    <col min="2566" max="2566" width="17.7109375" style="1" customWidth="1"/>
    <col min="2567" max="2567" width="15.28515625" style="1" bestFit="1" customWidth="1"/>
    <col min="2568" max="2568" width="16" style="1" customWidth="1"/>
    <col min="2569" max="2569" width="12.85546875" style="1" customWidth="1"/>
    <col min="2570" max="2570" width="15.5703125" style="1" customWidth="1"/>
    <col min="2571" max="2571" width="17.28515625" style="1" customWidth="1"/>
    <col min="2572" max="2572" width="11.42578125" style="1"/>
    <col min="2573" max="2573" width="12.5703125" style="1" bestFit="1" customWidth="1"/>
    <col min="2574" max="2817" width="11.42578125" style="1"/>
    <col min="2818" max="2818" width="34.42578125" style="1" customWidth="1"/>
    <col min="2819" max="2819" width="17.85546875" style="1" customWidth="1"/>
    <col min="2820" max="2820" width="17.140625" style="1" bestFit="1" customWidth="1"/>
    <col min="2821" max="2821" width="15.28515625" style="1" bestFit="1" customWidth="1"/>
    <col min="2822" max="2822" width="17.7109375" style="1" customWidth="1"/>
    <col min="2823" max="2823" width="15.28515625" style="1" bestFit="1" customWidth="1"/>
    <col min="2824" max="2824" width="16" style="1" customWidth="1"/>
    <col min="2825" max="2825" width="12.85546875" style="1" customWidth="1"/>
    <col min="2826" max="2826" width="15.5703125" style="1" customWidth="1"/>
    <col min="2827" max="2827" width="17.28515625" style="1" customWidth="1"/>
    <col min="2828" max="2828" width="11.42578125" style="1"/>
    <col min="2829" max="2829" width="12.5703125" style="1" bestFit="1" customWidth="1"/>
    <col min="2830" max="3073" width="11.42578125" style="1"/>
    <col min="3074" max="3074" width="34.42578125" style="1" customWidth="1"/>
    <col min="3075" max="3075" width="17.85546875" style="1" customWidth="1"/>
    <col min="3076" max="3076" width="17.140625" style="1" bestFit="1" customWidth="1"/>
    <col min="3077" max="3077" width="15.28515625" style="1" bestFit="1" customWidth="1"/>
    <col min="3078" max="3078" width="17.7109375" style="1" customWidth="1"/>
    <col min="3079" max="3079" width="15.28515625" style="1" bestFit="1" customWidth="1"/>
    <col min="3080" max="3080" width="16" style="1" customWidth="1"/>
    <col min="3081" max="3081" width="12.85546875" style="1" customWidth="1"/>
    <col min="3082" max="3082" width="15.5703125" style="1" customWidth="1"/>
    <col min="3083" max="3083" width="17.28515625" style="1" customWidth="1"/>
    <col min="3084" max="3084" width="11.42578125" style="1"/>
    <col min="3085" max="3085" width="12.5703125" style="1" bestFit="1" customWidth="1"/>
    <col min="3086" max="3329" width="11.42578125" style="1"/>
    <col min="3330" max="3330" width="34.42578125" style="1" customWidth="1"/>
    <col min="3331" max="3331" width="17.85546875" style="1" customWidth="1"/>
    <col min="3332" max="3332" width="17.140625" style="1" bestFit="1" customWidth="1"/>
    <col min="3333" max="3333" width="15.28515625" style="1" bestFit="1" customWidth="1"/>
    <col min="3334" max="3334" width="17.7109375" style="1" customWidth="1"/>
    <col min="3335" max="3335" width="15.28515625" style="1" bestFit="1" customWidth="1"/>
    <col min="3336" max="3336" width="16" style="1" customWidth="1"/>
    <col min="3337" max="3337" width="12.85546875" style="1" customWidth="1"/>
    <col min="3338" max="3338" width="15.5703125" style="1" customWidth="1"/>
    <col min="3339" max="3339" width="17.28515625" style="1" customWidth="1"/>
    <col min="3340" max="3340" width="11.42578125" style="1"/>
    <col min="3341" max="3341" width="12.5703125" style="1" bestFit="1" customWidth="1"/>
    <col min="3342" max="3585" width="11.42578125" style="1"/>
    <col min="3586" max="3586" width="34.42578125" style="1" customWidth="1"/>
    <col min="3587" max="3587" width="17.85546875" style="1" customWidth="1"/>
    <col min="3588" max="3588" width="17.140625" style="1" bestFit="1" customWidth="1"/>
    <col min="3589" max="3589" width="15.28515625" style="1" bestFit="1" customWidth="1"/>
    <col min="3590" max="3590" width="17.7109375" style="1" customWidth="1"/>
    <col min="3591" max="3591" width="15.28515625" style="1" bestFit="1" customWidth="1"/>
    <col min="3592" max="3592" width="16" style="1" customWidth="1"/>
    <col min="3593" max="3593" width="12.85546875" style="1" customWidth="1"/>
    <col min="3594" max="3594" width="15.5703125" style="1" customWidth="1"/>
    <col min="3595" max="3595" width="17.28515625" style="1" customWidth="1"/>
    <col min="3596" max="3596" width="11.42578125" style="1"/>
    <col min="3597" max="3597" width="12.5703125" style="1" bestFit="1" customWidth="1"/>
    <col min="3598" max="3841" width="11.42578125" style="1"/>
    <col min="3842" max="3842" width="34.42578125" style="1" customWidth="1"/>
    <col min="3843" max="3843" width="17.85546875" style="1" customWidth="1"/>
    <col min="3844" max="3844" width="17.140625" style="1" bestFit="1" customWidth="1"/>
    <col min="3845" max="3845" width="15.28515625" style="1" bestFit="1" customWidth="1"/>
    <col min="3846" max="3846" width="17.7109375" style="1" customWidth="1"/>
    <col min="3847" max="3847" width="15.28515625" style="1" bestFit="1" customWidth="1"/>
    <col min="3848" max="3848" width="16" style="1" customWidth="1"/>
    <col min="3849" max="3849" width="12.85546875" style="1" customWidth="1"/>
    <col min="3850" max="3850" width="15.5703125" style="1" customWidth="1"/>
    <col min="3851" max="3851" width="17.28515625" style="1" customWidth="1"/>
    <col min="3852" max="3852" width="11.42578125" style="1"/>
    <col min="3853" max="3853" width="12.5703125" style="1" bestFit="1" customWidth="1"/>
    <col min="3854" max="4097" width="11.42578125" style="1"/>
    <col min="4098" max="4098" width="34.42578125" style="1" customWidth="1"/>
    <col min="4099" max="4099" width="17.85546875" style="1" customWidth="1"/>
    <col min="4100" max="4100" width="17.140625" style="1" bestFit="1" customWidth="1"/>
    <col min="4101" max="4101" width="15.28515625" style="1" bestFit="1" customWidth="1"/>
    <col min="4102" max="4102" width="17.7109375" style="1" customWidth="1"/>
    <col min="4103" max="4103" width="15.28515625" style="1" bestFit="1" customWidth="1"/>
    <col min="4104" max="4104" width="16" style="1" customWidth="1"/>
    <col min="4105" max="4105" width="12.85546875" style="1" customWidth="1"/>
    <col min="4106" max="4106" width="15.5703125" style="1" customWidth="1"/>
    <col min="4107" max="4107" width="17.28515625" style="1" customWidth="1"/>
    <col min="4108" max="4108" width="11.42578125" style="1"/>
    <col min="4109" max="4109" width="12.5703125" style="1" bestFit="1" customWidth="1"/>
    <col min="4110" max="4353" width="11.42578125" style="1"/>
    <col min="4354" max="4354" width="34.42578125" style="1" customWidth="1"/>
    <col min="4355" max="4355" width="17.85546875" style="1" customWidth="1"/>
    <col min="4356" max="4356" width="17.140625" style="1" bestFit="1" customWidth="1"/>
    <col min="4357" max="4357" width="15.28515625" style="1" bestFit="1" customWidth="1"/>
    <col min="4358" max="4358" width="17.7109375" style="1" customWidth="1"/>
    <col min="4359" max="4359" width="15.28515625" style="1" bestFit="1" customWidth="1"/>
    <col min="4360" max="4360" width="16" style="1" customWidth="1"/>
    <col min="4361" max="4361" width="12.85546875" style="1" customWidth="1"/>
    <col min="4362" max="4362" width="15.5703125" style="1" customWidth="1"/>
    <col min="4363" max="4363" width="17.28515625" style="1" customWidth="1"/>
    <col min="4364" max="4364" width="11.42578125" style="1"/>
    <col min="4365" max="4365" width="12.5703125" style="1" bestFit="1" customWidth="1"/>
    <col min="4366" max="4609" width="11.42578125" style="1"/>
    <col min="4610" max="4610" width="34.42578125" style="1" customWidth="1"/>
    <col min="4611" max="4611" width="17.85546875" style="1" customWidth="1"/>
    <col min="4612" max="4612" width="17.140625" style="1" bestFit="1" customWidth="1"/>
    <col min="4613" max="4613" width="15.28515625" style="1" bestFit="1" customWidth="1"/>
    <col min="4614" max="4614" width="17.7109375" style="1" customWidth="1"/>
    <col min="4615" max="4615" width="15.28515625" style="1" bestFit="1" customWidth="1"/>
    <col min="4616" max="4616" width="16" style="1" customWidth="1"/>
    <col min="4617" max="4617" width="12.85546875" style="1" customWidth="1"/>
    <col min="4618" max="4618" width="15.5703125" style="1" customWidth="1"/>
    <col min="4619" max="4619" width="17.28515625" style="1" customWidth="1"/>
    <col min="4620" max="4620" width="11.42578125" style="1"/>
    <col min="4621" max="4621" width="12.5703125" style="1" bestFit="1" customWidth="1"/>
    <col min="4622" max="4865" width="11.42578125" style="1"/>
    <col min="4866" max="4866" width="34.42578125" style="1" customWidth="1"/>
    <col min="4867" max="4867" width="17.85546875" style="1" customWidth="1"/>
    <col min="4868" max="4868" width="17.140625" style="1" bestFit="1" customWidth="1"/>
    <col min="4869" max="4869" width="15.28515625" style="1" bestFit="1" customWidth="1"/>
    <col min="4870" max="4870" width="17.7109375" style="1" customWidth="1"/>
    <col min="4871" max="4871" width="15.28515625" style="1" bestFit="1" customWidth="1"/>
    <col min="4872" max="4872" width="16" style="1" customWidth="1"/>
    <col min="4873" max="4873" width="12.85546875" style="1" customWidth="1"/>
    <col min="4874" max="4874" width="15.5703125" style="1" customWidth="1"/>
    <col min="4875" max="4875" width="17.28515625" style="1" customWidth="1"/>
    <col min="4876" max="4876" width="11.42578125" style="1"/>
    <col min="4877" max="4877" width="12.5703125" style="1" bestFit="1" customWidth="1"/>
    <col min="4878" max="5121" width="11.42578125" style="1"/>
    <col min="5122" max="5122" width="34.42578125" style="1" customWidth="1"/>
    <col min="5123" max="5123" width="17.85546875" style="1" customWidth="1"/>
    <col min="5124" max="5124" width="17.140625" style="1" bestFit="1" customWidth="1"/>
    <col min="5125" max="5125" width="15.28515625" style="1" bestFit="1" customWidth="1"/>
    <col min="5126" max="5126" width="17.7109375" style="1" customWidth="1"/>
    <col min="5127" max="5127" width="15.28515625" style="1" bestFit="1" customWidth="1"/>
    <col min="5128" max="5128" width="16" style="1" customWidth="1"/>
    <col min="5129" max="5129" width="12.85546875" style="1" customWidth="1"/>
    <col min="5130" max="5130" width="15.5703125" style="1" customWidth="1"/>
    <col min="5131" max="5131" width="17.28515625" style="1" customWidth="1"/>
    <col min="5132" max="5132" width="11.42578125" style="1"/>
    <col min="5133" max="5133" width="12.5703125" style="1" bestFit="1" customWidth="1"/>
    <col min="5134" max="5377" width="11.42578125" style="1"/>
    <col min="5378" max="5378" width="34.42578125" style="1" customWidth="1"/>
    <col min="5379" max="5379" width="17.85546875" style="1" customWidth="1"/>
    <col min="5380" max="5380" width="17.140625" style="1" bestFit="1" customWidth="1"/>
    <col min="5381" max="5381" width="15.28515625" style="1" bestFit="1" customWidth="1"/>
    <col min="5382" max="5382" width="17.7109375" style="1" customWidth="1"/>
    <col min="5383" max="5383" width="15.28515625" style="1" bestFit="1" customWidth="1"/>
    <col min="5384" max="5384" width="16" style="1" customWidth="1"/>
    <col min="5385" max="5385" width="12.85546875" style="1" customWidth="1"/>
    <col min="5386" max="5386" width="15.5703125" style="1" customWidth="1"/>
    <col min="5387" max="5387" width="17.28515625" style="1" customWidth="1"/>
    <col min="5388" max="5388" width="11.42578125" style="1"/>
    <col min="5389" max="5389" width="12.5703125" style="1" bestFit="1" customWidth="1"/>
    <col min="5390" max="5633" width="11.42578125" style="1"/>
    <col min="5634" max="5634" width="34.42578125" style="1" customWidth="1"/>
    <col min="5635" max="5635" width="17.85546875" style="1" customWidth="1"/>
    <col min="5636" max="5636" width="17.140625" style="1" bestFit="1" customWidth="1"/>
    <col min="5637" max="5637" width="15.28515625" style="1" bestFit="1" customWidth="1"/>
    <col min="5638" max="5638" width="17.7109375" style="1" customWidth="1"/>
    <col min="5639" max="5639" width="15.28515625" style="1" bestFit="1" customWidth="1"/>
    <col min="5640" max="5640" width="16" style="1" customWidth="1"/>
    <col min="5641" max="5641" width="12.85546875" style="1" customWidth="1"/>
    <col min="5642" max="5642" width="15.5703125" style="1" customWidth="1"/>
    <col min="5643" max="5643" width="17.28515625" style="1" customWidth="1"/>
    <col min="5644" max="5644" width="11.42578125" style="1"/>
    <col min="5645" max="5645" width="12.5703125" style="1" bestFit="1" customWidth="1"/>
    <col min="5646" max="5889" width="11.42578125" style="1"/>
    <col min="5890" max="5890" width="34.42578125" style="1" customWidth="1"/>
    <col min="5891" max="5891" width="17.85546875" style="1" customWidth="1"/>
    <col min="5892" max="5892" width="17.140625" style="1" bestFit="1" customWidth="1"/>
    <col min="5893" max="5893" width="15.28515625" style="1" bestFit="1" customWidth="1"/>
    <col min="5894" max="5894" width="17.7109375" style="1" customWidth="1"/>
    <col min="5895" max="5895" width="15.28515625" style="1" bestFit="1" customWidth="1"/>
    <col min="5896" max="5896" width="16" style="1" customWidth="1"/>
    <col min="5897" max="5897" width="12.85546875" style="1" customWidth="1"/>
    <col min="5898" max="5898" width="15.5703125" style="1" customWidth="1"/>
    <col min="5899" max="5899" width="17.28515625" style="1" customWidth="1"/>
    <col min="5900" max="5900" width="11.42578125" style="1"/>
    <col min="5901" max="5901" width="12.5703125" style="1" bestFit="1" customWidth="1"/>
    <col min="5902" max="6145" width="11.42578125" style="1"/>
    <col min="6146" max="6146" width="34.42578125" style="1" customWidth="1"/>
    <col min="6147" max="6147" width="17.85546875" style="1" customWidth="1"/>
    <col min="6148" max="6148" width="17.140625" style="1" bestFit="1" customWidth="1"/>
    <col min="6149" max="6149" width="15.28515625" style="1" bestFit="1" customWidth="1"/>
    <col min="6150" max="6150" width="17.7109375" style="1" customWidth="1"/>
    <col min="6151" max="6151" width="15.28515625" style="1" bestFit="1" customWidth="1"/>
    <col min="6152" max="6152" width="16" style="1" customWidth="1"/>
    <col min="6153" max="6153" width="12.85546875" style="1" customWidth="1"/>
    <col min="6154" max="6154" width="15.5703125" style="1" customWidth="1"/>
    <col min="6155" max="6155" width="17.28515625" style="1" customWidth="1"/>
    <col min="6156" max="6156" width="11.42578125" style="1"/>
    <col min="6157" max="6157" width="12.5703125" style="1" bestFit="1" customWidth="1"/>
    <col min="6158" max="6401" width="11.42578125" style="1"/>
    <col min="6402" max="6402" width="34.42578125" style="1" customWidth="1"/>
    <col min="6403" max="6403" width="17.85546875" style="1" customWidth="1"/>
    <col min="6404" max="6404" width="17.140625" style="1" bestFit="1" customWidth="1"/>
    <col min="6405" max="6405" width="15.28515625" style="1" bestFit="1" customWidth="1"/>
    <col min="6406" max="6406" width="17.7109375" style="1" customWidth="1"/>
    <col min="6407" max="6407" width="15.28515625" style="1" bestFit="1" customWidth="1"/>
    <col min="6408" max="6408" width="16" style="1" customWidth="1"/>
    <col min="6409" max="6409" width="12.85546875" style="1" customWidth="1"/>
    <col min="6410" max="6410" width="15.5703125" style="1" customWidth="1"/>
    <col min="6411" max="6411" width="17.28515625" style="1" customWidth="1"/>
    <col min="6412" max="6412" width="11.42578125" style="1"/>
    <col min="6413" max="6413" width="12.5703125" style="1" bestFit="1" customWidth="1"/>
    <col min="6414" max="6657" width="11.42578125" style="1"/>
    <col min="6658" max="6658" width="34.42578125" style="1" customWidth="1"/>
    <col min="6659" max="6659" width="17.85546875" style="1" customWidth="1"/>
    <col min="6660" max="6660" width="17.140625" style="1" bestFit="1" customWidth="1"/>
    <col min="6661" max="6661" width="15.28515625" style="1" bestFit="1" customWidth="1"/>
    <col min="6662" max="6662" width="17.7109375" style="1" customWidth="1"/>
    <col min="6663" max="6663" width="15.28515625" style="1" bestFit="1" customWidth="1"/>
    <col min="6664" max="6664" width="16" style="1" customWidth="1"/>
    <col min="6665" max="6665" width="12.85546875" style="1" customWidth="1"/>
    <col min="6666" max="6666" width="15.5703125" style="1" customWidth="1"/>
    <col min="6667" max="6667" width="17.28515625" style="1" customWidth="1"/>
    <col min="6668" max="6668" width="11.42578125" style="1"/>
    <col min="6669" max="6669" width="12.5703125" style="1" bestFit="1" customWidth="1"/>
    <col min="6670" max="6913" width="11.42578125" style="1"/>
    <col min="6914" max="6914" width="34.42578125" style="1" customWidth="1"/>
    <col min="6915" max="6915" width="17.85546875" style="1" customWidth="1"/>
    <col min="6916" max="6916" width="17.140625" style="1" bestFit="1" customWidth="1"/>
    <col min="6917" max="6917" width="15.28515625" style="1" bestFit="1" customWidth="1"/>
    <col min="6918" max="6918" width="17.7109375" style="1" customWidth="1"/>
    <col min="6919" max="6919" width="15.28515625" style="1" bestFit="1" customWidth="1"/>
    <col min="6920" max="6920" width="16" style="1" customWidth="1"/>
    <col min="6921" max="6921" width="12.85546875" style="1" customWidth="1"/>
    <col min="6922" max="6922" width="15.5703125" style="1" customWidth="1"/>
    <col min="6923" max="6923" width="17.28515625" style="1" customWidth="1"/>
    <col min="6924" max="6924" width="11.42578125" style="1"/>
    <col min="6925" max="6925" width="12.5703125" style="1" bestFit="1" customWidth="1"/>
    <col min="6926" max="7169" width="11.42578125" style="1"/>
    <col min="7170" max="7170" width="34.42578125" style="1" customWidth="1"/>
    <col min="7171" max="7171" width="17.85546875" style="1" customWidth="1"/>
    <col min="7172" max="7172" width="17.140625" style="1" bestFit="1" customWidth="1"/>
    <col min="7173" max="7173" width="15.28515625" style="1" bestFit="1" customWidth="1"/>
    <col min="7174" max="7174" width="17.7109375" style="1" customWidth="1"/>
    <col min="7175" max="7175" width="15.28515625" style="1" bestFit="1" customWidth="1"/>
    <col min="7176" max="7176" width="16" style="1" customWidth="1"/>
    <col min="7177" max="7177" width="12.85546875" style="1" customWidth="1"/>
    <col min="7178" max="7178" width="15.5703125" style="1" customWidth="1"/>
    <col min="7179" max="7179" width="17.28515625" style="1" customWidth="1"/>
    <col min="7180" max="7180" width="11.42578125" style="1"/>
    <col min="7181" max="7181" width="12.5703125" style="1" bestFit="1" customWidth="1"/>
    <col min="7182" max="7425" width="11.42578125" style="1"/>
    <col min="7426" max="7426" width="34.42578125" style="1" customWidth="1"/>
    <col min="7427" max="7427" width="17.85546875" style="1" customWidth="1"/>
    <col min="7428" max="7428" width="17.140625" style="1" bestFit="1" customWidth="1"/>
    <col min="7429" max="7429" width="15.28515625" style="1" bestFit="1" customWidth="1"/>
    <col min="7430" max="7430" width="17.7109375" style="1" customWidth="1"/>
    <col min="7431" max="7431" width="15.28515625" style="1" bestFit="1" customWidth="1"/>
    <col min="7432" max="7432" width="16" style="1" customWidth="1"/>
    <col min="7433" max="7433" width="12.85546875" style="1" customWidth="1"/>
    <col min="7434" max="7434" width="15.5703125" style="1" customWidth="1"/>
    <col min="7435" max="7435" width="17.28515625" style="1" customWidth="1"/>
    <col min="7436" max="7436" width="11.42578125" style="1"/>
    <col min="7437" max="7437" width="12.5703125" style="1" bestFit="1" customWidth="1"/>
    <col min="7438" max="7681" width="11.42578125" style="1"/>
    <col min="7682" max="7682" width="34.42578125" style="1" customWidth="1"/>
    <col min="7683" max="7683" width="17.85546875" style="1" customWidth="1"/>
    <col min="7684" max="7684" width="17.140625" style="1" bestFit="1" customWidth="1"/>
    <col min="7685" max="7685" width="15.28515625" style="1" bestFit="1" customWidth="1"/>
    <col min="7686" max="7686" width="17.7109375" style="1" customWidth="1"/>
    <col min="7687" max="7687" width="15.28515625" style="1" bestFit="1" customWidth="1"/>
    <col min="7688" max="7688" width="16" style="1" customWidth="1"/>
    <col min="7689" max="7689" width="12.85546875" style="1" customWidth="1"/>
    <col min="7690" max="7690" width="15.5703125" style="1" customWidth="1"/>
    <col min="7691" max="7691" width="17.28515625" style="1" customWidth="1"/>
    <col min="7692" max="7692" width="11.42578125" style="1"/>
    <col min="7693" max="7693" width="12.5703125" style="1" bestFit="1" customWidth="1"/>
    <col min="7694" max="7937" width="11.42578125" style="1"/>
    <col min="7938" max="7938" width="34.42578125" style="1" customWidth="1"/>
    <col min="7939" max="7939" width="17.85546875" style="1" customWidth="1"/>
    <col min="7940" max="7940" width="17.140625" style="1" bestFit="1" customWidth="1"/>
    <col min="7941" max="7941" width="15.28515625" style="1" bestFit="1" customWidth="1"/>
    <col min="7942" max="7942" width="17.7109375" style="1" customWidth="1"/>
    <col min="7943" max="7943" width="15.28515625" style="1" bestFit="1" customWidth="1"/>
    <col min="7944" max="7944" width="16" style="1" customWidth="1"/>
    <col min="7945" max="7945" width="12.85546875" style="1" customWidth="1"/>
    <col min="7946" max="7946" width="15.5703125" style="1" customWidth="1"/>
    <col min="7947" max="7947" width="17.28515625" style="1" customWidth="1"/>
    <col min="7948" max="7948" width="11.42578125" style="1"/>
    <col min="7949" max="7949" width="12.5703125" style="1" bestFit="1" customWidth="1"/>
    <col min="7950" max="8193" width="11.42578125" style="1"/>
    <col min="8194" max="8194" width="34.42578125" style="1" customWidth="1"/>
    <col min="8195" max="8195" width="17.85546875" style="1" customWidth="1"/>
    <col min="8196" max="8196" width="17.140625" style="1" bestFit="1" customWidth="1"/>
    <col min="8197" max="8197" width="15.28515625" style="1" bestFit="1" customWidth="1"/>
    <col min="8198" max="8198" width="17.7109375" style="1" customWidth="1"/>
    <col min="8199" max="8199" width="15.28515625" style="1" bestFit="1" customWidth="1"/>
    <col min="8200" max="8200" width="16" style="1" customWidth="1"/>
    <col min="8201" max="8201" width="12.85546875" style="1" customWidth="1"/>
    <col min="8202" max="8202" width="15.5703125" style="1" customWidth="1"/>
    <col min="8203" max="8203" width="17.28515625" style="1" customWidth="1"/>
    <col min="8204" max="8204" width="11.42578125" style="1"/>
    <col min="8205" max="8205" width="12.5703125" style="1" bestFit="1" customWidth="1"/>
    <col min="8206" max="8449" width="11.42578125" style="1"/>
    <col min="8450" max="8450" width="34.42578125" style="1" customWidth="1"/>
    <col min="8451" max="8451" width="17.85546875" style="1" customWidth="1"/>
    <col min="8452" max="8452" width="17.140625" style="1" bestFit="1" customWidth="1"/>
    <col min="8453" max="8453" width="15.28515625" style="1" bestFit="1" customWidth="1"/>
    <col min="8454" max="8454" width="17.7109375" style="1" customWidth="1"/>
    <col min="8455" max="8455" width="15.28515625" style="1" bestFit="1" customWidth="1"/>
    <col min="8456" max="8456" width="16" style="1" customWidth="1"/>
    <col min="8457" max="8457" width="12.85546875" style="1" customWidth="1"/>
    <col min="8458" max="8458" width="15.5703125" style="1" customWidth="1"/>
    <col min="8459" max="8459" width="17.28515625" style="1" customWidth="1"/>
    <col min="8460" max="8460" width="11.42578125" style="1"/>
    <col min="8461" max="8461" width="12.5703125" style="1" bestFit="1" customWidth="1"/>
    <col min="8462" max="8705" width="11.42578125" style="1"/>
    <col min="8706" max="8706" width="34.42578125" style="1" customWidth="1"/>
    <col min="8707" max="8707" width="17.85546875" style="1" customWidth="1"/>
    <col min="8708" max="8708" width="17.140625" style="1" bestFit="1" customWidth="1"/>
    <col min="8709" max="8709" width="15.28515625" style="1" bestFit="1" customWidth="1"/>
    <col min="8710" max="8710" width="17.7109375" style="1" customWidth="1"/>
    <col min="8711" max="8711" width="15.28515625" style="1" bestFit="1" customWidth="1"/>
    <col min="8712" max="8712" width="16" style="1" customWidth="1"/>
    <col min="8713" max="8713" width="12.85546875" style="1" customWidth="1"/>
    <col min="8714" max="8714" width="15.5703125" style="1" customWidth="1"/>
    <col min="8715" max="8715" width="17.28515625" style="1" customWidth="1"/>
    <col min="8716" max="8716" width="11.42578125" style="1"/>
    <col min="8717" max="8717" width="12.5703125" style="1" bestFit="1" customWidth="1"/>
    <col min="8718" max="8961" width="11.42578125" style="1"/>
    <col min="8962" max="8962" width="34.42578125" style="1" customWidth="1"/>
    <col min="8963" max="8963" width="17.85546875" style="1" customWidth="1"/>
    <col min="8964" max="8964" width="17.140625" style="1" bestFit="1" customWidth="1"/>
    <col min="8965" max="8965" width="15.28515625" style="1" bestFit="1" customWidth="1"/>
    <col min="8966" max="8966" width="17.7109375" style="1" customWidth="1"/>
    <col min="8967" max="8967" width="15.28515625" style="1" bestFit="1" customWidth="1"/>
    <col min="8968" max="8968" width="16" style="1" customWidth="1"/>
    <col min="8969" max="8969" width="12.85546875" style="1" customWidth="1"/>
    <col min="8970" max="8970" width="15.5703125" style="1" customWidth="1"/>
    <col min="8971" max="8971" width="17.28515625" style="1" customWidth="1"/>
    <col min="8972" max="8972" width="11.42578125" style="1"/>
    <col min="8973" max="8973" width="12.5703125" style="1" bestFit="1" customWidth="1"/>
    <col min="8974" max="9217" width="11.42578125" style="1"/>
    <col min="9218" max="9218" width="34.42578125" style="1" customWidth="1"/>
    <col min="9219" max="9219" width="17.85546875" style="1" customWidth="1"/>
    <col min="9220" max="9220" width="17.140625" style="1" bestFit="1" customWidth="1"/>
    <col min="9221" max="9221" width="15.28515625" style="1" bestFit="1" customWidth="1"/>
    <col min="9222" max="9222" width="17.7109375" style="1" customWidth="1"/>
    <col min="9223" max="9223" width="15.28515625" style="1" bestFit="1" customWidth="1"/>
    <col min="9224" max="9224" width="16" style="1" customWidth="1"/>
    <col min="9225" max="9225" width="12.85546875" style="1" customWidth="1"/>
    <col min="9226" max="9226" width="15.5703125" style="1" customWidth="1"/>
    <col min="9227" max="9227" width="17.28515625" style="1" customWidth="1"/>
    <col min="9228" max="9228" width="11.42578125" style="1"/>
    <col min="9229" max="9229" width="12.5703125" style="1" bestFit="1" customWidth="1"/>
    <col min="9230" max="9473" width="11.42578125" style="1"/>
    <col min="9474" max="9474" width="34.42578125" style="1" customWidth="1"/>
    <col min="9475" max="9475" width="17.85546875" style="1" customWidth="1"/>
    <col min="9476" max="9476" width="17.140625" style="1" bestFit="1" customWidth="1"/>
    <col min="9477" max="9477" width="15.28515625" style="1" bestFit="1" customWidth="1"/>
    <col min="9478" max="9478" width="17.7109375" style="1" customWidth="1"/>
    <col min="9479" max="9479" width="15.28515625" style="1" bestFit="1" customWidth="1"/>
    <col min="9480" max="9480" width="16" style="1" customWidth="1"/>
    <col min="9481" max="9481" width="12.85546875" style="1" customWidth="1"/>
    <col min="9482" max="9482" width="15.5703125" style="1" customWidth="1"/>
    <col min="9483" max="9483" width="17.28515625" style="1" customWidth="1"/>
    <col min="9484" max="9484" width="11.42578125" style="1"/>
    <col min="9485" max="9485" width="12.5703125" style="1" bestFit="1" customWidth="1"/>
    <col min="9486" max="9729" width="11.42578125" style="1"/>
    <col min="9730" max="9730" width="34.42578125" style="1" customWidth="1"/>
    <col min="9731" max="9731" width="17.85546875" style="1" customWidth="1"/>
    <col min="9732" max="9732" width="17.140625" style="1" bestFit="1" customWidth="1"/>
    <col min="9733" max="9733" width="15.28515625" style="1" bestFit="1" customWidth="1"/>
    <col min="9734" max="9734" width="17.7109375" style="1" customWidth="1"/>
    <col min="9735" max="9735" width="15.28515625" style="1" bestFit="1" customWidth="1"/>
    <col min="9736" max="9736" width="16" style="1" customWidth="1"/>
    <col min="9737" max="9737" width="12.85546875" style="1" customWidth="1"/>
    <col min="9738" max="9738" width="15.5703125" style="1" customWidth="1"/>
    <col min="9739" max="9739" width="17.28515625" style="1" customWidth="1"/>
    <col min="9740" max="9740" width="11.42578125" style="1"/>
    <col min="9741" max="9741" width="12.5703125" style="1" bestFit="1" customWidth="1"/>
    <col min="9742" max="9985" width="11.42578125" style="1"/>
    <col min="9986" max="9986" width="34.42578125" style="1" customWidth="1"/>
    <col min="9987" max="9987" width="17.85546875" style="1" customWidth="1"/>
    <col min="9988" max="9988" width="17.140625" style="1" bestFit="1" customWidth="1"/>
    <col min="9989" max="9989" width="15.28515625" style="1" bestFit="1" customWidth="1"/>
    <col min="9990" max="9990" width="17.7109375" style="1" customWidth="1"/>
    <col min="9991" max="9991" width="15.28515625" style="1" bestFit="1" customWidth="1"/>
    <col min="9992" max="9992" width="16" style="1" customWidth="1"/>
    <col min="9993" max="9993" width="12.85546875" style="1" customWidth="1"/>
    <col min="9994" max="9994" width="15.5703125" style="1" customWidth="1"/>
    <col min="9995" max="9995" width="17.28515625" style="1" customWidth="1"/>
    <col min="9996" max="9996" width="11.42578125" style="1"/>
    <col min="9997" max="9997" width="12.5703125" style="1" bestFit="1" customWidth="1"/>
    <col min="9998" max="10241" width="11.42578125" style="1"/>
    <col min="10242" max="10242" width="34.42578125" style="1" customWidth="1"/>
    <col min="10243" max="10243" width="17.85546875" style="1" customWidth="1"/>
    <col min="10244" max="10244" width="17.140625" style="1" bestFit="1" customWidth="1"/>
    <col min="10245" max="10245" width="15.28515625" style="1" bestFit="1" customWidth="1"/>
    <col min="10246" max="10246" width="17.7109375" style="1" customWidth="1"/>
    <col min="10247" max="10247" width="15.28515625" style="1" bestFit="1" customWidth="1"/>
    <col min="10248" max="10248" width="16" style="1" customWidth="1"/>
    <col min="10249" max="10249" width="12.85546875" style="1" customWidth="1"/>
    <col min="10250" max="10250" width="15.5703125" style="1" customWidth="1"/>
    <col min="10251" max="10251" width="17.28515625" style="1" customWidth="1"/>
    <col min="10252" max="10252" width="11.42578125" style="1"/>
    <col min="10253" max="10253" width="12.5703125" style="1" bestFit="1" customWidth="1"/>
    <col min="10254" max="10497" width="11.42578125" style="1"/>
    <col min="10498" max="10498" width="34.42578125" style="1" customWidth="1"/>
    <col min="10499" max="10499" width="17.85546875" style="1" customWidth="1"/>
    <col min="10500" max="10500" width="17.140625" style="1" bestFit="1" customWidth="1"/>
    <col min="10501" max="10501" width="15.28515625" style="1" bestFit="1" customWidth="1"/>
    <col min="10502" max="10502" width="17.7109375" style="1" customWidth="1"/>
    <col min="10503" max="10503" width="15.28515625" style="1" bestFit="1" customWidth="1"/>
    <col min="10504" max="10504" width="16" style="1" customWidth="1"/>
    <col min="10505" max="10505" width="12.85546875" style="1" customWidth="1"/>
    <col min="10506" max="10506" width="15.5703125" style="1" customWidth="1"/>
    <col min="10507" max="10507" width="17.28515625" style="1" customWidth="1"/>
    <col min="10508" max="10508" width="11.42578125" style="1"/>
    <col min="10509" max="10509" width="12.5703125" style="1" bestFit="1" customWidth="1"/>
    <col min="10510" max="10753" width="11.42578125" style="1"/>
    <col min="10754" max="10754" width="34.42578125" style="1" customWidth="1"/>
    <col min="10755" max="10755" width="17.85546875" style="1" customWidth="1"/>
    <col min="10756" max="10756" width="17.140625" style="1" bestFit="1" customWidth="1"/>
    <col min="10757" max="10757" width="15.28515625" style="1" bestFit="1" customWidth="1"/>
    <col min="10758" max="10758" width="17.7109375" style="1" customWidth="1"/>
    <col min="10759" max="10759" width="15.28515625" style="1" bestFit="1" customWidth="1"/>
    <col min="10760" max="10760" width="16" style="1" customWidth="1"/>
    <col min="10761" max="10761" width="12.85546875" style="1" customWidth="1"/>
    <col min="10762" max="10762" width="15.5703125" style="1" customWidth="1"/>
    <col min="10763" max="10763" width="17.28515625" style="1" customWidth="1"/>
    <col min="10764" max="10764" width="11.42578125" style="1"/>
    <col min="10765" max="10765" width="12.5703125" style="1" bestFit="1" customWidth="1"/>
    <col min="10766" max="11009" width="11.42578125" style="1"/>
    <col min="11010" max="11010" width="34.42578125" style="1" customWidth="1"/>
    <col min="11011" max="11011" width="17.85546875" style="1" customWidth="1"/>
    <col min="11012" max="11012" width="17.140625" style="1" bestFit="1" customWidth="1"/>
    <col min="11013" max="11013" width="15.28515625" style="1" bestFit="1" customWidth="1"/>
    <col min="11014" max="11014" width="17.7109375" style="1" customWidth="1"/>
    <col min="11015" max="11015" width="15.28515625" style="1" bestFit="1" customWidth="1"/>
    <col min="11016" max="11016" width="16" style="1" customWidth="1"/>
    <col min="11017" max="11017" width="12.85546875" style="1" customWidth="1"/>
    <col min="11018" max="11018" width="15.5703125" style="1" customWidth="1"/>
    <col min="11019" max="11019" width="17.28515625" style="1" customWidth="1"/>
    <col min="11020" max="11020" width="11.42578125" style="1"/>
    <col min="11021" max="11021" width="12.5703125" style="1" bestFit="1" customWidth="1"/>
    <col min="11022" max="11265" width="11.42578125" style="1"/>
    <col min="11266" max="11266" width="34.42578125" style="1" customWidth="1"/>
    <col min="11267" max="11267" width="17.85546875" style="1" customWidth="1"/>
    <col min="11268" max="11268" width="17.140625" style="1" bestFit="1" customWidth="1"/>
    <col min="11269" max="11269" width="15.28515625" style="1" bestFit="1" customWidth="1"/>
    <col min="11270" max="11270" width="17.7109375" style="1" customWidth="1"/>
    <col min="11271" max="11271" width="15.28515625" style="1" bestFit="1" customWidth="1"/>
    <col min="11272" max="11272" width="16" style="1" customWidth="1"/>
    <col min="11273" max="11273" width="12.85546875" style="1" customWidth="1"/>
    <col min="11274" max="11274" width="15.5703125" style="1" customWidth="1"/>
    <col min="11275" max="11275" width="17.28515625" style="1" customWidth="1"/>
    <col min="11276" max="11276" width="11.42578125" style="1"/>
    <col min="11277" max="11277" width="12.5703125" style="1" bestFit="1" customWidth="1"/>
    <col min="11278" max="11521" width="11.42578125" style="1"/>
    <col min="11522" max="11522" width="34.42578125" style="1" customWidth="1"/>
    <col min="11523" max="11523" width="17.85546875" style="1" customWidth="1"/>
    <col min="11524" max="11524" width="17.140625" style="1" bestFit="1" customWidth="1"/>
    <col min="11525" max="11525" width="15.28515625" style="1" bestFit="1" customWidth="1"/>
    <col min="11526" max="11526" width="17.7109375" style="1" customWidth="1"/>
    <col min="11527" max="11527" width="15.28515625" style="1" bestFit="1" customWidth="1"/>
    <col min="11528" max="11528" width="16" style="1" customWidth="1"/>
    <col min="11529" max="11529" width="12.85546875" style="1" customWidth="1"/>
    <col min="11530" max="11530" width="15.5703125" style="1" customWidth="1"/>
    <col min="11531" max="11531" width="17.28515625" style="1" customWidth="1"/>
    <col min="11532" max="11532" width="11.42578125" style="1"/>
    <col min="11533" max="11533" width="12.5703125" style="1" bestFit="1" customWidth="1"/>
    <col min="11534" max="11777" width="11.42578125" style="1"/>
    <col min="11778" max="11778" width="34.42578125" style="1" customWidth="1"/>
    <col min="11779" max="11779" width="17.85546875" style="1" customWidth="1"/>
    <col min="11780" max="11780" width="17.140625" style="1" bestFit="1" customWidth="1"/>
    <col min="11781" max="11781" width="15.28515625" style="1" bestFit="1" customWidth="1"/>
    <col min="11782" max="11782" width="17.7109375" style="1" customWidth="1"/>
    <col min="11783" max="11783" width="15.28515625" style="1" bestFit="1" customWidth="1"/>
    <col min="11784" max="11784" width="16" style="1" customWidth="1"/>
    <col min="11785" max="11785" width="12.85546875" style="1" customWidth="1"/>
    <col min="11786" max="11786" width="15.5703125" style="1" customWidth="1"/>
    <col min="11787" max="11787" width="17.28515625" style="1" customWidth="1"/>
    <col min="11788" max="11788" width="11.42578125" style="1"/>
    <col min="11789" max="11789" width="12.5703125" style="1" bestFit="1" customWidth="1"/>
    <col min="11790" max="12033" width="11.42578125" style="1"/>
    <col min="12034" max="12034" width="34.42578125" style="1" customWidth="1"/>
    <col min="12035" max="12035" width="17.85546875" style="1" customWidth="1"/>
    <col min="12036" max="12036" width="17.140625" style="1" bestFit="1" customWidth="1"/>
    <col min="12037" max="12037" width="15.28515625" style="1" bestFit="1" customWidth="1"/>
    <col min="12038" max="12038" width="17.7109375" style="1" customWidth="1"/>
    <col min="12039" max="12039" width="15.28515625" style="1" bestFit="1" customWidth="1"/>
    <col min="12040" max="12040" width="16" style="1" customWidth="1"/>
    <col min="12041" max="12041" width="12.85546875" style="1" customWidth="1"/>
    <col min="12042" max="12042" width="15.5703125" style="1" customWidth="1"/>
    <col min="12043" max="12043" width="17.28515625" style="1" customWidth="1"/>
    <col min="12044" max="12044" width="11.42578125" style="1"/>
    <col min="12045" max="12045" width="12.5703125" style="1" bestFit="1" customWidth="1"/>
    <col min="12046" max="12289" width="11.42578125" style="1"/>
    <col min="12290" max="12290" width="34.42578125" style="1" customWidth="1"/>
    <col min="12291" max="12291" width="17.85546875" style="1" customWidth="1"/>
    <col min="12292" max="12292" width="17.140625" style="1" bestFit="1" customWidth="1"/>
    <col min="12293" max="12293" width="15.28515625" style="1" bestFit="1" customWidth="1"/>
    <col min="12294" max="12294" width="17.7109375" style="1" customWidth="1"/>
    <col min="12295" max="12295" width="15.28515625" style="1" bestFit="1" customWidth="1"/>
    <col min="12296" max="12296" width="16" style="1" customWidth="1"/>
    <col min="12297" max="12297" width="12.85546875" style="1" customWidth="1"/>
    <col min="12298" max="12298" width="15.5703125" style="1" customWidth="1"/>
    <col min="12299" max="12299" width="17.28515625" style="1" customWidth="1"/>
    <col min="12300" max="12300" width="11.42578125" style="1"/>
    <col min="12301" max="12301" width="12.5703125" style="1" bestFit="1" customWidth="1"/>
    <col min="12302" max="12545" width="11.42578125" style="1"/>
    <col min="12546" max="12546" width="34.42578125" style="1" customWidth="1"/>
    <col min="12547" max="12547" width="17.85546875" style="1" customWidth="1"/>
    <col min="12548" max="12548" width="17.140625" style="1" bestFit="1" customWidth="1"/>
    <col min="12549" max="12549" width="15.28515625" style="1" bestFit="1" customWidth="1"/>
    <col min="12550" max="12550" width="17.7109375" style="1" customWidth="1"/>
    <col min="12551" max="12551" width="15.28515625" style="1" bestFit="1" customWidth="1"/>
    <col min="12552" max="12552" width="16" style="1" customWidth="1"/>
    <col min="12553" max="12553" width="12.85546875" style="1" customWidth="1"/>
    <col min="12554" max="12554" width="15.5703125" style="1" customWidth="1"/>
    <col min="12555" max="12555" width="17.28515625" style="1" customWidth="1"/>
    <col min="12556" max="12556" width="11.42578125" style="1"/>
    <col min="12557" max="12557" width="12.5703125" style="1" bestFit="1" customWidth="1"/>
    <col min="12558" max="12801" width="11.42578125" style="1"/>
    <col min="12802" max="12802" width="34.42578125" style="1" customWidth="1"/>
    <col min="12803" max="12803" width="17.85546875" style="1" customWidth="1"/>
    <col min="12804" max="12804" width="17.140625" style="1" bestFit="1" customWidth="1"/>
    <col min="12805" max="12805" width="15.28515625" style="1" bestFit="1" customWidth="1"/>
    <col min="12806" max="12806" width="17.7109375" style="1" customWidth="1"/>
    <col min="12807" max="12807" width="15.28515625" style="1" bestFit="1" customWidth="1"/>
    <col min="12808" max="12808" width="16" style="1" customWidth="1"/>
    <col min="12809" max="12809" width="12.85546875" style="1" customWidth="1"/>
    <col min="12810" max="12810" width="15.5703125" style="1" customWidth="1"/>
    <col min="12811" max="12811" width="17.28515625" style="1" customWidth="1"/>
    <col min="12812" max="12812" width="11.42578125" style="1"/>
    <col min="12813" max="12813" width="12.5703125" style="1" bestFit="1" customWidth="1"/>
    <col min="12814" max="13057" width="11.42578125" style="1"/>
    <col min="13058" max="13058" width="34.42578125" style="1" customWidth="1"/>
    <col min="13059" max="13059" width="17.85546875" style="1" customWidth="1"/>
    <col min="13060" max="13060" width="17.140625" style="1" bestFit="1" customWidth="1"/>
    <col min="13061" max="13061" width="15.28515625" style="1" bestFit="1" customWidth="1"/>
    <col min="13062" max="13062" width="17.7109375" style="1" customWidth="1"/>
    <col min="13063" max="13063" width="15.28515625" style="1" bestFit="1" customWidth="1"/>
    <col min="13064" max="13064" width="16" style="1" customWidth="1"/>
    <col min="13065" max="13065" width="12.85546875" style="1" customWidth="1"/>
    <col min="13066" max="13066" width="15.5703125" style="1" customWidth="1"/>
    <col min="13067" max="13067" width="17.28515625" style="1" customWidth="1"/>
    <col min="13068" max="13068" width="11.42578125" style="1"/>
    <col min="13069" max="13069" width="12.5703125" style="1" bestFit="1" customWidth="1"/>
    <col min="13070" max="13313" width="11.42578125" style="1"/>
    <col min="13314" max="13314" width="34.42578125" style="1" customWidth="1"/>
    <col min="13315" max="13315" width="17.85546875" style="1" customWidth="1"/>
    <col min="13316" max="13316" width="17.140625" style="1" bestFit="1" customWidth="1"/>
    <col min="13317" max="13317" width="15.28515625" style="1" bestFit="1" customWidth="1"/>
    <col min="13318" max="13318" width="17.7109375" style="1" customWidth="1"/>
    <col min="13319" max="13319" width="15.28515625" style="1" bestFit="1" customWidth="1"/>
    <col min="13320" max="13320" width="16" style="1" customWidth="1"/>
    <col min="13321" max="13321" width="12.85546875" style="1" customWidth="1"/>
    <col min="13322" max="13322" width="15.5703125" style="1" customWidth="1"/>
    <col min="13323" max="13323" width="17.28515625" style="1" customWidth="1"/>
    <col min="13324" max="13324" width="11.42578125" style="1"/>
    <col min="13325" max="13325" width="12.5703125" style="1" bestFit="1" customWidth="1"/>
    <col min="13326" max="13569" width="11.42578125" style="1"/>
    <col min="13570" max="13570" width="34.42578125" style="1" customWidth="1"/>
    <col min="13571" max="13571" width="17.85546875" style="1" customWidth="1"/>
    <col min="13572" max="13572" width="17.140625" style="1" bestFit="1" customWidth="1"/>
    <col min="13573" max="13573" width="15.28515625" style="1" bestFit="1" customWidth="1"/>
    <col min="13574" max="13574" width="17.7109375" style="1" customWidth="1"/>
    <col min="13575" max="13575" width="15.28515625" style="1" bestFit="1" customWidth="1"/>
    <col min="13576" max="13576" width="16" style="1" customWidth="1"/>
    <col min="13577" max="13577" width="12.85546875" style="1" customWidth="1"/>
    <col min="13578" max="13578" width="15.5703125" style="1" customWidth="1"/>
    <col min="13579" max="13579" width="17.28515625" style="1" customWidth="1"/>
    <col min="13580" max="13580" width="11.42578125" style="1"/>
    <col min="13581" max="13581" width="12.5703125" style="1" bestFit="1" customWidth="1"/>
    <col min="13582" max="13825" width="11.42578125" style="1"/>
    <col min="13826" max="13826" width="34.42578125" style="1" customWidth="1"/>
    <col min="13827" max="13827" width="17.85546875" style="1" customWidth="1"/>
    <col min="13828" max="13828" width="17.140625" style="1" bestFit="1" customWidth="1"/>
    <col min="13829" max="13829" width="15.28515625" style="1" bestFit="1" customWidth="1"/>
    <col min="13830" max="13830" width="17.7109375" style="1" customWidth="1"/>
    <col min="13831" max="13831" width="15.28515625" style="1" bestFit="1" customWidth="1"/>
    <col min="13832" max="13832" width="16" style="1" customWidth="1"/>
    <col min="13833" max="13833" width="12.85546875" style="1" customWidth="1"/>
    <col min="13834" max="13834" width="15.5703125" style="1" customWidth="1"/>
    <col min="13835" max="13835" width="17.28515625" style="1" customWidth="1"/>
    <col min="13836" max="13836" width="11.42578125" style="1"/>
    <col min="13837" max="13837" width="12.5703125" style="1" bestFit="1" customWidth="1"/>
    <col min="13838" max="14081" width="11.42578125" style="1"/>
    <col min="14082" max="14082" width="34.42578125" style="1" customWidth="1"/>
    <col min="14083" max="14083" width="17.85546875" style="1" customWidth="1"/>
    <col min="14084" max="14084" width="17.140625" style="1" bestFit="1" customWidth="1"/>
    <col min="14085" max="14085" width="15.28515625" style="1" bestFit="1" customWidth="1"/>
    <col min="14086" max="14086" width="17.7109375" style="1" customWidth="1"/>
    <col min="14087" max="14087" width="15.28515625" style="1" bestFit="1" customWidth="1"/>
    <col min="14088" max="14088" width="16" style="1" customWidth="1"/>
    <col min="14089" max="14089" width="12.85546875" style="1" customWidth="1"/>
    <col min="14090" max="14090" width="15.5703125" style="1" customWidth="1"/>
    <col min="14091" max="14091" width="17.28515625" style="1" customWidth="1"/>
    <col min="14092" max="14092" width="11.42578125" style="1"/>
    <col min="14093" max="14093" width="12.5703125" style="1" bestFit="1" customWidth="1"/>
    <col min="14094" max="14337" width="11.42578125" style="1"/>
    <col min="14338" max="14338" width="34.42578125" style="1" customWidth="1"/>
    <col min="14339" max="14339" width="17.85546875" style="1" customWidth="1"/>
    <col min="14340" max="14340" width="17.140625" style="1" bestFit="1" customWidth="1"/>
    <col min="14341" max="14341" width="15.28515625" style="1" bestFit="1" customWidth="1"/>
    <col min="14342" max="14342" width="17.7109375" style="1" customWidth="1"/>
    <col min="14343" max="14343" width="15.28515625" style="1" bestFit="1" customWidth="1"/>
    <col min="14344" max="14344" width="16" style="1" customWidth="1"/>
    <col min="14345" max="14345" width="12.85546875" style="1" customWidth="1"/>
    <col min="14346" max="14346" width="15.5703125" style="1" customWidth="1"/>
    <col min="14347" max="14347" width="17.28515625" style="1" customWidth="1"/>
    <col min="14348" max="14348" width="11.42578125" style="1"/>
    <col min="14349" max="14349" width="12.5703125" style="1" bestFit="1" customWidth="1"/>
    <col min="14350" max="14593" width="11.42578125" style="1"/>
    <col min="14594" max="14594" width="34.42578125" style="1" customWidth="1"/>
    <col min="14595" max="14595" width="17.85546875" style="1" customWidth="1"/>
    <col min="14596" max="14596" width="17.140625" style="1" bestFit="1" customWidth="1"/>
    <col min="14597" max="14597" width="15.28515625" style="1" bestFit="1" customWidth="1"/>
    <col min="14598" max="14598" width="17.7109375" style="1" customWidth="1"/>
    <col min="14599" max="14599" width="15.28515625" style="1" bestFit="1" customWidth="1"/>
    <col min="14600" max="14600" width="16" style="1" customWidth="1"/>
    <col min="14601" max="14601" width="12.85546875" style="1" customWidth="1"/>
    <col min="14602" max="14602" width="15.5703125" style="1" customWidth="1"/>
    <col min="14603" max="14603" width="17.28515625" style="1" customWidth="1"/>
    <col min="14604" max="14604" width="11.42578125" style="1"/>
    <col min="14605" max="14605" width="12.5703125" style="1" bestFit="1" customWidth="1"/>
    <col min="14606" max="14849" width="11.42578125" style="1"/>
    <col min="14850" max="14850" width="34.42578125" style="1" customWidth="1"/>
    <col min="14851" max="14851" width="17.85546875" style="1" customWidth="1"/>
    <col min="14852" max="14852" width="17.140625" style="1" bestFit="1" customWidth="1"/>
    <col min="14853" max="14853" width="15.28515625" style="1" bestFit="1" customWidth="1"/>
    <col min="14854" max="14854" width="17.7109375" style="1" customWidth="1"/>
    <col min="14855" max="14855" width="15.28515625" style="1" bestFit="1" customWidth="1"/>
    <col min="14856" max="14856" width="16" style="1" customWidth="1"/>
    <col min="14857" max="14857" width="12.85546875" style="1" customWidth="1"/>
    <col min="14858" max="14858" width="15.5703125" style="1" customWidth="1"/>
    <col min="14859" max="14859" width="17.28515625" style="1" customWidth="1"/>
    <col min="14860" max="14860" width="11.42578125" style="1"/>
    <col min="14861" max="14861" width="12.5703125" style="1" bestFit="1" customWidth="1"/>
    <col min="14862" max="15105" width="11.42578125" style="1"/>
    <col min="15106" max="15106" width="34.42578125" style="1" customWidth="1"/>
    <col min="15107" max="15107" width="17.85546875" style="1" customWidth="1"/>
    <col min="15108" max="15108" width="17.140625" style="1" bestFit="1" customWidth="1"/>
    <col min="15109" max="15109" width="15.28515625" style="1" bestFit="1" customWidth="1"/>
    <col min="15110" max="15110" width="17.7109375" style="1" customWidth="1"/>
    <col min="15111" max="15111" width="15.28515625" style="1" bestFit="1" customWidth="1"/>
    <col min="15112" max="15112" width="16" style="1" customWidth="1"/>
    <col min="15113" max="15113" width="12.85546875" style="1" customWidth="1"/>
    <col min="15114" max="15114" width="15.5703125" style="1" customWidth="1"/>
    <col min="15115" max="15115" width="17.28515625" style="1" customWidth="1"/>
    <col min="15116" max="15116" width="11.42578125" style="1"/>
    <col min="15117" max="15117" width="12.5703125" style="1" bestFit="1" customWidth="1"/>
    <col min="15118" max="15361" width="11.42578125" style="1"/>
    <col min="15362" max="15362" width="34.42578125" style="1" customWidth="1"/>
    <col min="15363" max="15363" width="17.85546875" style="1" customWidth="1"/>
    <col min="15364" max="15364" width="17.140625" style="1" bestFit="1" customWidth="1"/>
    <col min="15365" max="15365" width="15.28515625" style="1" bestFit="1" customWidth="1"/>
    <col min="15366" max="15366" width="17.7109375" style="1" customWidth="1"/>
    <col min="15367" max="15367" width="15.28515625" style="1" bestFit="1" customWidth="1"/>
    <col min="15368" max="15368" width="16" style="1" customWidth="1"/>
    <col min="15369" max="15369" width="12.85546875" style="1" customWidth="1"/>
    <col min="15370" max="15370" width="15.5703125" style="1" customWidth="1"/>
    <col min="15371" max="15371" width="17.28515625" style="1" customWidth="1"/>
    <col min="15372" max="15372" width="11.42578125" style="1"/>
    <col min="15373" max="15373" width="12.5703125" style="1" bestFit="1" customWidth="1"/>
    <col min="15374" max="15617" width="11.42578125" style="1"/>
    <col min="15618" max="15618" width="34.42578125" style="1" customWidth="1"/>
    <col min="15619" max="15619" width="17.85546875" style="1" customWidth="1"/>
    <col min="15620" max="15620" width="17.140625" style="1" bestFit="1" customWidth="1"/>
    <col min="15621" max="15621" width="15.28515625" style="1" bestFit="1" customWidth="1"/>
    <col min="15622" max="15622" width="17.7109375" style="1" customWidth="1"/>
    <col min="15623" max="15623" width="15.28515625" style="1" bestFit="1" customWidth="1"/>
    <col min="15624" max="15624" width="16" style="1" customWidth="1"/>
    <col min="15625" max="15625" width="12.85546875" style="1" customWidth="1"/>
    <col min="15626" max="15626" width="15.5703125" style="1" customWidth="1"/>
    <col min="15627" max="15627" width="17.28515625" style="1" customWidth="1"/>
    <col min="15628" max="15628" width="11.42578125" style="1"/>
    <col min="15629" max="15629" width="12.5703125" style="1" bestFit="1" customWidth="1"/>
    <col min="15630" max="15873" width="11.42578125" style="1"/>
    <col min="15874" max="15874" width="34.42578125" style="1" customWidth="1"/>
    <col min="15875" max="15875" width="17.85546875" style="1" customWidth="1"/>
    <col min="15876" max="15876" width="17.140625" style="1" bestFit="1" customWidth="1"/>
    <col min="15877" max="15877" width="15.28515625" style="1" bestFit="1" customWidth="1"/>
    <col min="15878" max="15878" width="17.7109375" style="1" customWidth="1"/>
    <col min="15879" max="15879" width="15.28515625" style="1" bestFit="1" customWidth="1"/>
    <col min="15880" max="15880" width="16" style="1" customWidth="1"/>
    <col min="15881" max="15881" width="12.85546875" style="1" customWidth="1"/>
    <col min="15882" max="15882" width="15.5703125" style="1" customWidth="1"/>
    <col min="15883" max="15883" width="17.28515625" style="1" customWidth="1"/>
    <col min="15884" max="15884" width="11.42578125" style="1"/>
    <col min="15885" max="15885" width="12.5703125" style="1" bestFit="1" customWidth="1"/>
    <col min="15886" max="16129" width="11.42578125" style="1"/>
    <col min="16130" max="16130" width="34.42578125" style="1" customWidth="1"/>
    <col min="16131" max="16131" width="17.85546875" style="1" customWidth="1"/>
    <col min="16132" max="16132" width="17.140625" style="1" bestFit="1" customWidth="1"/>
    <col min="16133" max="16133" width="15.28515625" style="1" bestFit="1" customWidth="1"/>
    <col min="16134" max="16134" width="17.7109375" style="1" customWidth="1"/>
    <col min="16135" max="16135" width="15.28515625" style="1" bestFit="1" customWidth="1"/>
    <col min="16136" max="16136" width="16" style="1" customWidth="1"/>
    <col min="16137" max="16137" width="12.85546875" style="1" customWidth="1"/>
    <col min="16138" max="16138" width="15.5703125" style="1" customWidth="1"/>
    <col min="16139" max="16139" width="17.28515625" style="1" customWidth="1"/>
    <col min="16140" max="16140" width="11.42578125" style="1"/>
    <col min="16141" max="16141" width="12.5703125" style="1" bestFit="1" customWidth="1"/>
    <col min="16142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"&amp;[11]Indice!C3</f>
        <v>AL 30 DE NOVIEMBRE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62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84" t="s">
        <v>9</v>
      </c>
      <c r="G8" s="84" t="s">
        <v>10</v>
      </c>
      <c r="H8" s="84" t="s">
        <v>11</v>
      </c>
      <c r="I8" s="84" t="s">
        <v>12</v>
      </c>
      <c r="J8" s="84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76">
        <v>8398263.1700000018</v>
      </c>
      <c r="G34" s="20"/>
      <c r="H34" s="20"/>
      <c r="I34" s="20"/>
      <c r="J34" s="20"/>
      <c r="K34" s="22">
        <v>9.0000033378601074E-3</v>
      </c>
      <c r="M34" s="61"/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76">
        <v>5511966.2999999998</v>
      </c>
      <c r="G35" s="20"/>
      <c r="H35" s="20"/>
      <c r="I35" s="20"/>
      <c r="J35" s="20"/>
      <c r="K35" s="22">
        <v>-0.17000001948326826</v>
      </c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76">
        <v>96365907.090000004</v>
      </c>
      <c r="G36" s="20"/>
      <c r="H36" s="20"/>
      <c r="I36" s="20"/>
      <c r="J36" s="20"/>
      <c r="K36" s="22">
        <v>1.1920928955078125E-7</v>
      </c>
    </row>
    <row r="37" spans="2:14" s="2" customFormat="1" ht="25.5">
      <c r="B37" s="17"/>
      <c r="C37" s="18" t="s">
        <v>28</v>
      </c>
      <c r="D37" s="19" t="s">
        <v>33</v>
      </c>
      <c r="E37" s="20">
        <v>29031782.82</v>
      </c>
      <c r="F37" s="76">
        <v>29031782.960000001</v>
      </c>
      <c r="G37" s="20"/>
      <c r="H37" s="20"/>
      <c r="I37" s="20"/>
      <c r="J37" s="20"/>
      <c r="K37" s="22">
        <v>-0.14000000059604645</v>
      </c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76">
        <v>14935418</v>
      </c>
      <c r="G38" s="20"/>
      <c r="H38" s="20"/>
      <c r="I38" s="20"/>
      <c r="J38" s="20"/>
      <c r="K38" s="22">
        <v>0</v>
      </c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24">
        <v>40079389</v>
      </c>
      <c r="G39" s="20"/>
      <c r="H39" s="20"/>
      <c r="I39" s="20"/>
      <c r="J39" s="20"/>
      <c r="K39" s="22">
        <v>0</v>
      </c>
    </row>
    <row r="40" spans="2:14" s="2" customFormat="1" ht="25.5">
      <c r="B40" s="17"/>
      <c r="C40" s="25" t="s">
        <v>28</v>
      </c>
      <c r="D40" s="68" t="s">
        <v>38</v>
      </c>
      <c r="E40" s="24">
        <v>66783908.099999994</v>
      </c>
      <c r="F40" s="24">
        <v>66783908</v>
      </c>
      <c r="G40" s="20"/>
      <c r="H40" s="20"/>
      <c r="I40" s="20"/>
      <c r="J40" s="20"/>
      <c r="K40" s="22">
        <v>9.9999994039535522E-2</v>
      </c>
    </row>
    <row r="41" spans="2:14" s="2" customFormat="1" ht="38.25">
      <c r="B41" s="17"/>
      <c r="C41" s="25" t="s">
        <v>39</v>
      </c>
      <c r="D41" s="68" t="s">
        <v>40</v>
      </c>
      <c r="E41" s="24">
        <v>183429539.66</v>
      </c>
      <c r="F41" s="24">
        <v>13633276.58</v>
      </c>
      <c r="G41" s="20"/>
      <c r="H41" s="20"/>
      <c r="I41" s="20"/>
      <c r="J41" s="20"/>
      <c r="K41" s="22">
        <v>169796263.07999998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</row>
    <row r="43" spans="2:14">
      <c r="B43" s="11"/>
      <c r="C43" s="12"/>
      <c r="D43" s="12"/>
      <c r="E43" s="32"/>
      <c r="F43" s="30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30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4">
        <v>4429029.1100000003</v>
      </c>
      <c r="G45" s="20"/>
      <c r="H45" s="20"/>
      <c r="I45" s="20"/>
      <c r="J45" s="20"/>
      <c r="K45" s="22">
        <v>64879847.450000003</v>
      </c>
    </row>
    <row r="46" spans="2:14">
      <c r="B46" s="11"/>
      <c r="C46" s="12"/>
      <c r="D46" s="12"/>
      <c r="E46" s="32"/>
      <c r="F46" s="30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30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30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30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30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30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30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30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30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30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30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30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30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v>513845050.53900009</v>
      </c>
      <c r="F59" s="75">
        <v>279168940.21000004</v>
      </c>
      <c r="G59" s="32">
        <v>0</v>
      </c>
      <c r="H59" s="32">
        <v>0</v>
      </c>
      <c r="I59" s="32">
        <v>0</v>
      </c>
      <c r="J59" s="32">
        <v>0</v>
      </c>
      <c r="K59" s="36">
        <v>234676110.32900006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67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62"/>
      <c r="J79" s="62"/>
      <c r="K79" s="62"/>
      <c r="L79" s="62"/>
      <c r="M79" s="42"/>
    </row>
    <row r="80" spans="2:13">
      <c r="B80" s="42"/>
      <c r="C80" s="42"/>
      <c r="D80" s="42"/>
      <c r="E80" s="42"/>
      <c r="F80" s="45"/>
      <c r="G80" s="42"/>
      <c r="H80" s="42"/>
      <c r="I80" s="62"/>
      <c r="J80" s="62"/>
      <c r="K80" s="62"/>
      <c r="L80" s="62"/>
      <c r="M80" s="42"/>
    </row>
    <row r="81" spans="2:13">
      <c r="B81" s="42"/>
      <c r="C81" s="42"/>
      <c r="D81" s="42"/>
      <c r="E81" s="42"/>
      <c r="F81" s="45"/>
      <c r="G81" s="42"/>
      <c r="H81" s="42"/>
      <c r="I81" s="62"/>
      <c r="J81" s="62"/>
      <c r="K81" s="62"/>
      <c r="L81" s="62"/>
      <c r="M81" s="42"/>
    </row>
    <row r="82" spans="2:13">
      <c r="B82" s="42"/>
      <c r="C82" s="42"/>
      <c r="D82" s="42"/>
      <c r="E82" s="42"/>
      <c r="F82" s="45"/>
      <c r="G82" s="42"/>
      <c r="H82" s="42"/>
      <c r="I82" s="62"/>
      <c r="J82" s="62"/>
      <c r="K82" s="62"/>
      <c r="L82" s="62"/>
      <c r="M82" s="42"/>
    </row>
    <row r="83" spans="2:13">
      <c r="B83" s="42"/>
      <c r="C83" s="42"/>
      <c r="D83" s="42"/>
      <c r="E83" s="42"/>
      <c r="F83" s="45"/>
      <c r="G83" s="42"/>
      <c r="H83" s="42"/>
      <c r="I83" s="62"/>
      <c r="J83" s="62"/>
      <c r="K83" s="62"/>
      <c r="L83" s="62"/>
      <c r="M83" s="42"/>
    </row>
    <row r="84" spans="2:13">
      <c r="B84" s="42"/>
      <c r="C84" s="42"/>
      <c r="D84" s="42"/>
      <c r="E84" s="42"/>
      <c r="F84" s="45"/>
      <c r="G84" s="42"/>
      <c r="H84" s="42"/>
      <c r="I84" s="62"/>
      <c r="J84" s="62"/>
      <c r="K84" s="66"/>
      <c r="L84" s="62"/>
      <c r="M84" s="50"/>
    </row>
    <row r="85" spans="2:13">
      <c r="B85" s="42"/>
      <c r="C85" s="42"/>
      <c r="D85" s="42"/>
      <c r="E85" s="42"/>
      <c r="F85" s="45"/>
      <c r="G85" s="42"/>
      <c r="H85" s="42"/>
      <c r="I85" s="62"/>
      <c r="J85" s="66"/>
      <c r="K85" s="66">
        <f>+'[11]Edo Sit. Finan.  NV '!J17+'[11]Edo Sit. Finan.  NV '!J10</f>
        <v>234676110.51999998</v>
      </c>
      <c r="L85" s="62"/>
      <c r="M85" s="50"/>
    </row>
    <row r="86" spans="2:13">
      <c r="B86" s="42"/>
      <c r="C86" s="42"/>
      <c r="D86" s="42"/>
      <c r="E86" s="42"/>
      <c r="F86" s="45"/>
      <c r="G86" s="42"/>
      <c r="H86" s="42"/>
      <c r="I86" s="62"/>
      <c r="J86" s="66"/>
      <c r="K86" s="66"/>
      <c r="L86" s="62"/>
      <c r="M86" s="50"/>
    </row>
    <row r="87" spans="2:13">
      <c r="B87" s="42"/>
      <c r="C87" s="42"/>
      <c r="D87" s="42"/>
      <c r="E87" s="42"/>
      <c r="F87" s="45"/>
      <c r="G87" s="42"/>
      <c r="H87" s="42"/>
      <c r="I87" s="62"/>
      <c r="J87" s="66" t="s">
        <v>51</v>
      </c>
      <c r="K87" s="66">
        <f>+K59-K85</f>
        <v>-0.19099992513656616</v>
      </c>
      <c r="L87" s="62"/>
      <c r="M87" s="50"/>
    </row>
    <row r="88" spans="2:13">
      <c r="B88" s="42"/>
      <c r="C88" s="42"/>
      <c r="D88" s="42"/>
      <c r="E88" s="42"/>
      <c r="F88" s="45"/>
      <c r="G88" s="42"/>
      <c r="H88" s="42"/>
      <c r="I88" s="62"/>
      <c r="J88" s="62"/>
      <c r="K88" s="62"/>
      <c r="L88" s="62"/>
      <c r="M88" s="50"/>
    </row>
    <row r="89" spans="2:13">
      <c r="B89" s="42"/>
      <c r="C89" s="42"/>
      <c r="D89" s="42"/>
      <c r="E89" s="42"/>
      <c r="F89" s="45"/>
      <c r="G89" s="42"/>
      <c r="H89" s="42"/>
      <c r="I89" s="62"/>
      <c r="J89" s="62"/>
      <c r="K89" s="62"/>
      <c r="L89" s="62"/>
      <c r="M89" s="50"/>
    </row>
    <row r="90" spans="2:13">
      <c r="B90" s="42"/>
      <c r="C90" s="42"/>
      <c r="D90" s="42"/>
      <c r="E90" s="42"/>
      <c r="F90" s="45"/>
      <c r="G90" s="42"/>
      <c r="H90" s="42"/>
      <c r="I90" s="62"/>
      <c r="J90" s="62"/>
      <c r="K90" s="62"/>
      <c r="L90" s="62"/>
      <c r="M90" s="50"/>
    </row>
    <row r="91" spans="2:13">
      <c r="B91" s="42"/>
      <c r="C91" s="42"/>
      <c r="D91" s="42"/>
      <c r="E91" s="42"/>
      <c r="F91" s="45"/>
      <c r="G91" s="42"/>
      <c r="H91" s="42"/>
      <c r="I91" s="62"/>
      <c r="J91" s="62"/>
      <c r="K91" s="62"/>
      <c r="L91" s="62"/>
      <c r="M91" s="50"/>
    </row>
    <row r="92" spans="2:13">
      <c r="B92" s="42"/>
      <c r="C92" s="42"/>
      <c r="D92" s="42"/>
      <c r="E92" s="42"/>
      <c r="F92" s="45"/>
      <c r="G92" s="42"/>
      <c r="H92" s="42"/>
      <c r="I92" s="62"/>
      <c r="J92" s="62"/>
      <c r="K92" s="62"/>
      <c r="L92" s="62"/>
      <c r="M92" s="42"/>
    </row>
    <row r="93" spans="2:13">
      <c r="B93" s="42"/>
      <c r="C93" s="42"/>
      <c r="D93" s="42"/>
      <c r="E93" s="42"/>
      <c r="F93" s="45"/>
      <c r="G93" s="42"/>
      <c r="H93" s="42"/>
      <c r="I93" s="62"/>
      <c r="J93" s="62"/>
      <c r="K93" s="62"/>
      <c r="L93" s="62"/>
    </row>
    <row r="94" spans="2:13">
      <c r="B94" s="42"/>
      <c r="C94" s="42"/>
      <c r="D94" s="42"/>
      <c r="E94" s="42"/>
      <c r="F94" s="45"/>
      <c r="G94" s="42"/>
      <c r="H94" s="42"/>
      <c r="I94" s="62"/>
      <c r="J94" s="64">
        <v>-70304042.780000001</v>
      </c>
      <c r="K94" s="62"/>
      <c r="L94" s="62"/>
    </row>
    <row r="95" spans="2:13">
      <c r="B95" s="42"/>
      <c r="C95" s="42"/>
      <c r="D95" s="42"/>
      <c r="E95" s="42"/>
      <c r="F95" s="45"/>
      <c r="G95" s="42"/>
      <c r="H95" s="42"/>
      <c r="I95" s="62"/>
      <c r="J95" s="64">
        <v>-5047693.0999999996</v>
      </c>
      <c r="K95" s="62"/>
      <c r="L95" s="62"/>
    </row>
    <row r="96" spans="2:13">
      <c r="B96" s="42"/>
      <c r="C96" s="42"/>
      <c r="D96" s="42"/>
      <c r="E96" s="42"/>
      <c r="F96" s="45"/>
      <c r="G96" s="42"/>
      <c r="H96" s="42"/>
      <c r="I96" s="62"/>
      <c r="J96" s="64">
        <v>-350339947.29000002</v>
      </c>
      <c r="K96" s="62"/>
      <c r="L96" s="62"/>
    </row>
    <row r="97" spans="2:12">
      <c r="B97" s="42"/>
      <c r="C97" s="42"/>
      <c r="D97" s="42"/>
      <c r="E97" s="42"/>
      <c r="F97" s="45"/>
      <c r="G97" s="42"/>
      <c r="H97" s="42"/>
      <c r="I97" s="62"/>
      <c r="J97" s="64">
        <v>-63455905.439999998</v>
      </c>
      <c r="K97" s="62"/>
      <c r="L97" s="62"/>
    </row>
    <row r="98" spans="2:12">
      <c r="B98" s="42"/>
      <c r="C98" s="42"/>
      <c r="D98" s="42"/>
      <c r="E98" s="42"/>
      <c r="F98" s="45"/>
      <c r="G98" s="42"/>
      <c r="H98" s="42"/>
      <c r="I98" s="62"/>
      <c r="J98" s="63">
        <f>SUM(J94:J97)</f>
        <v>-489147588.61000001</v>
      </c>
      <c r="K98" s="62"/>
      <c r="L98" s="62"/>
    </row>
    <row r="99" spans="2:12">
      <c r="B99" s="42"/>
      <c r="C99" s="42"/>
      <c r="D99" s="42"/>
      <c r="E99" s="42"/>
      <c r="F99" s="45"/>
      <c r="G99" s="42"/>
      <c r="H99" s="42"/>
      <c r="I99" s="62"/>
      <c r="J99" s="62"/>
      <c r="K99" s="62"/>
      <c r="L99" s="62"/>
    </row>
    <row r="100" spans="2:12">
      <c r="B100" s="42"/>
      <c r="C100" s="42"/>
      <c r="D100" s="42"/>
      <c r="E100" s="42"/>
      <c r="F100" s="45"/>
      <c r="G100" s="42"/>
      <c r="H100" s="42"/>
      <c r="I100" s="62"/>
      <c r="J100" s="62"/>
      <c r="K100" s="62"/>
      <c r="L100" s="62"/>
    </row>
    <row r="101" spans="2:12">
      <c r="B101" s="42"/>
      <c r="C101" s="42"/>
      <c r="D101" s="42"/>
      <c r="E101" s="42"/>
      <c r="F101" s="45"/>
      <c r="G101" s="42"/>
      <c r="H101" s="42"/>
      <c r="I101" s="62"/>
      <c r="J101" s="62"/>
      <c r="K101" s="62"/>
      <c r="L101" s="62"/>
    </row>
    <row r="102" spans="2:12">
      <c r="B102" s="42"/>
      <c r="C102" s="42"/>
      <c r="D102" s="42"/>
      <c r="E102" s="42"/>
      <c r="F102" s="45"/>
      <c r="G102" s="42"/>
      <c r="H102" s="42"/>
      <c r="I102" s="62"/>
      <c r="J102" s="62"/>
      <c r="K102" s="62"/>
      <c r="L102" s="62"/>
    </row>
    <row r="103" spans="2:12">
      <c r="B103" s="42"/>
      <c r="C103" s="42"/>
      <c r="D103" s="42"/>
      <c r="E103" s="42"/>
      <c r="F103" s="45"/>
      <c r="G103" s="42"/>
      <c r="H103" s="42"/>
      <c r="I103" s="62"/>
      <c r="J103" s="62"/>
      <c r="K103" s="62"/>
      <c r="L103" s="62"/>
    </row>
    <row r="104" spans="2:12">
      <c r="B104" s="42"/>
      <c r="C104" s="42"/>
      <c r="D104" s="42"/>
      <c r="E104" s="42"/>
      <c r="F104" s="45"/>
      <c r="G104" s="42"/>
      <c r="H104" s="42"/>
      <c r="I104" s="62"/>
      <c r="J104" s="62"/>
      <c r="K104" s="62"/>
      <c r="L104" s="62"/>
    </row>
    <row r="105" spans="2:12">
      <c r="B105" s="42"/>
      <c r="C105" s="42"/>
      <c r="D105" s="42"/>
      <c r="E105" s="42"/>
      <c r="F105" s="45"/>
      <c r="G105" s="42"/>
      <c r="H105" s="42"/>
      <c r="I105" s="62"/>
      <c r="J105" s="62"/>
      <c r="K105" s="62"/>
      <c r="L105" s="62"/>
    </row>
    <row r="106" spans="2:12">
      <c r="B106" s="42"/>
      <c r="C106" s="42"/>
      <c r="D106" s="42"/>
      <c r="E106" s="42"/>
      <c r="F106" s="45"/>
      <c r="G106" s="42"/>
      <c r="H106" s="42"/>
      <c r="I106" s="62"/>
      <c r="J106" s="62"/>
      <c r="K106" s="62"/>
      <c r="L106" s="62"/>
    </row>
    <row r="107" spans="2:12">
      <c r="B107" s="42"/>
      <c r="C107" s="42"/>
      <c r="D107" s="42"/>
      <c r="E107" s="42"/>
      <c r="F107" s="45"/>
      <c r="G107" s="42"/>
      <c r="H107" s="42"/>
      <c r="I107" s="62"/>
      <c r="J107" s="62"/>
      <c r="K107" s="62"/>
      <c r="L107" s="62"/>
    </row>
    <row r="108" spans="2:12">
      <c r="B108" s="42"/>
      <c r="C108" s="42"/>
      <c r="D108" s="42"/>
      <c r="E108" s="42"/>
      <c r="F108" s="45"/>
      <c r="G108" s="42"/>
      <c r="H108" s="42"/>
      <c r="I108" s="62"/>
      <c r="J108" s="62"/>
      <c r="K108" s="62"/>
      <c r="L108" s="62"/>
    </row>
    <row r="109" spans="2:12">
      <c r="B109" s="42"/>
      <c r="C109" s="42"/>
      <c r="D109" s="42"/>
      <c r="E109" s="42"/>
      <c r="F109" s="45"/>
      <c r="G109" s="42"/>
      <c r="H109" s="42"/>
      <c r="I109" s="62"/>
      <c r="J109" s="62"/>
      <c r="K109" s="62"/>
      <c r="L109" s="62"/>
    </row>
    <row r="110" spans="2:12">
      <c r="H110" s="51"/>
      <c r="I110" s="62"/>
      <c r="J110" s="62"/>
      <c r="K110" s="62"/>
      <c r="L110" s="62"/>
    </row>
    <row r="111" spans="2:12">
      <c r="H111" s="51"/>
      <c r="I111" s="62"/>
      <c r="J111" s="62"/>
      <c r="K111" s="62"/>
      <c r="L111" s="62"/>
    </row>
    <row r="112" spans="2:12">
      <c r="H112" s="51"/>
      <c r="I112" s="62"/>
      <c r="J112" s="62"/>
      <c r="K112" s="62"/>
      <c r="L112" s="62"/>
    </row>
    <row r="113" spans="8:12">
      <c r="H113" s="51"/>
      <c r="I113" s="62"/>
      <c r="J113" s="62"/>
      <c r="K113" s="62"/>
      <c r="L113" s="62"/>
    </row>
    <row r="114" spans="8:12">
      <c r="H114" s="51"/>
      <c r="I114" s="62"/>
      <c r="J114" s="62"/>
      <c r="K114" s="62"/>
      <c r="L114" s="62"/>
    </row>
    <row r="115" spans="8:12">
      <c r="H115" s="51"/>
      <c r="I115" s="51"/>
      <c r="J115" s="51"/>
      <c r="K115" s="51"/>
    </row>
    <row r="116" spans="8:12">
      <c r="H116" s="51"/>
      <c r="I116" s="51"/>
      <c r="J116" s="51"/>
      <c r="K116" s="51"/>
    </row>
    <row r="117" spans="8:12">
      <c r="H117" s="51"/>
      <c r="I117" s="51"/>
      <c r="J117" s="51"/>
      <c r="K117" s="51"/>
    </row>
    <row r="118" spans="8:12">
      <c r="H118" s="51"/>
      <c r="I118" s="51"/>
      <c r="J118" s="51"/>
      <c r="K118" s="51"/>
    </row>
    <row r="119" spans="8:12">
      <c r="H119" s="51"/>
      <c r="I119" s="51"/>
      <c r="J119" s="51"/>
      <c r="K119" s="51"/>
    </row>
    <row r="120" spans="8:12">
      <c r="H120" s="51"/>
      <c r="I120" s="51"/>
      <c r="J120" s="51"/>
      <c r="K120" s="51"/>
    </row>
    <row r="121" spans="8:12">
      <c r="H121" s="51"/>
      <c r="I121" s="51"/>
      <c r="J121" s="51"/>
      <c r="K121" s="51"/>
    </row>
    <row r="122" spans="8:12">
      <c r="H122" s="51"/>
      <c r="I122" s="51"/>
      <c r="J122" s="51"/>
      <c r="K122" s="51"/>
    </row>
  </sheetData>
  <mergeCells count="12"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  <mergeCell ref="K6:K8"/>
    <mergeCell ref="F7:H7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6">
    <tabColor theme="4"/>
  </sheetPr>
  <dimension ref="B1:N122"/>
  <sheetViews>
    <sheetView tabSelected="1" zoomScale="85" zoomScaleNormal="85" workbookViewId="0">
      <pane xSplit="2" ySplit="8" topLeftCell="C36" activePane="bottomRight" state="frozen"/>
      <selection activeCell="K35" sqref="K35"/>
      <selection pane="topRight" activeCell="K35" sqref="K35"/>
      <selection pane="bottomLeft" activeCell="K35" sqref="K35"/>
      <selection pane="bottomRight" activeCell="N40" sqref="N40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7.7109375" style="2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2.5703125" style="1" bestFit="1" customWidth="1"/>
    <col min="14" max="257" width="11.42578125" style="1"/>
    <col min="258" max="258" width="34.42578125" style="1" customWidth="1"/>
    <col min="259" max="259" width="17.85546875" style="1" customWidth="1"/>
    <col min="260" max="260" width="17.140625" style="1" bestFit="1" customWidth="1"/>
    <col min="261" max="261" width="15.28515625" style="1" bestFit="1" customWidth="1"/>
    <col min="262" max="262" width="17.7109375" style="1" customWidth="1"/>
    <col min="263" max="263" width="15.28515625" style="1" bestFit="1" customWidth="1"/>
    <col min="264" max="264" width="16" style="1" customWidth="1"/>
    <col min="265" max="265" width="12.85546875" style="1" customWidth="1"/>
    <col min="266" max="266" width="15.5703125" style="1" customWidth="1"/>
    <col min="267" max="267" width="17.28515625" style="1" customWidth="1"/>
    <col min="268" max="268" width="11.42578125" style="1"/>
    <col min="269" max="269" width="12.5703125" style="1" bestFit="1" customWidth="1"/>
    <col min="270" max="513" width="11.42578125" style="1"/>
    <col min="514" max="514" width="34.42578125" style="1" customWidth="1"/>
    <col min="515" max="515" width="17.85546875" style="1" customWidth="1"/>
    <col min="516" max="516" width="17.140625" style="1" bestFit="1" customWidth="1"/>
    <col min="517" max="517" width="15.28515625" style="1" bestFit="1" customWidth="1"/>
    <col min="518" max="518" width="17.7109375" style="1" customWidth="1"/>
    <col min="519" max="519" width="15.28515625" style="1" bestFit="1" customWidth="1"/>
    <col min="520" max="520" width="16" style="1" customWidth="1"/>
    <col min="521" max="521" width="12.85546875" style="1" customWidth="1"/>
    <col min="522" max="522" width="15.5703125" style="1" customWidth="1"/>
    <col min="523" max="523" width="17.28515625" style="1" customWidth="1"/>
    <col min="524" max="524" width="11.42578125" style="1"/>
    <col min="525" max="525" width="12.5703125" style="1" bestFit="1" customWidth="1"/>
    <col min="526" max="769" width="11.42578125" style="1"/>
    <col min="770" max="770" width="34.42578125" style="1" customWidth="1"/>
    <col min="771" max="771" width="17.85546875" style="1" customWidth="1"/>
    <col min="772" max="772" width="17.140625" style="1" bestFit="1" customWidth="1"/>
    <col min="773" max="773" width="15.28515625" style="1" bestFit="1" customWidth="1"/>
    <col min="774" max="774" width="17.7109375" style="1" customWidth="1"/>
    <col min="775" max="775" width="15.28515625" style="1" bestFit="1" customWidth="1"/>
    <col min="776" max="776" width="16" style="1" customWidth="1"/>
    <col min="777" max="777" width="12.85546875" style="1" customWidth="1"/>
    <col min="778" max="778" width="15.5703125" style="1" customWidth="1"/>
    <col min="779" max="779" width="17.28515625" style="1" customWidth="1"/>
    <col min="780" max="780" width="11.42578125" style="1"/>
    <col min="781" max="781" width="12.5703125" style="1" bestFit="1" customWidth="1"/>
    <col min="782" max="1025" width="11.42578125" style="1"/>
    <col min="1026" max="1026" width="34.42578125" style="1" customWidth="1"/>
    <col min="1027" max="1027" width="17.85546875" style="1" customWidth="1"/>
    <col min="1028" max="1028" width="17.140625" style="1" bestFit="1" customWidth="1"/>
    <col min="1029" max="1029" width="15.28515625" style="1" bestFit="1" customWidth="1"/>
    <col min="1030" max="1030" width="17.7109375" style="1" customWidth="1"/>
    <col min="1031" max="1031" width="15.28515625" style="1" bestFit="1" customWidth="1"/>
    <col min="1032" max="1032" width="16" style="1" customWidth="1"/>
    <col min="1033" max="1033" width="12.85546875" style="1" customWidth="1"/>
    <col min="1034" max="1034" width="15.5703125" style="1" customWidth="1"/>
    <col min="1035" max="1035" width="17.28515625" style="1" customWidth="1"/>
    <col min="1036" max="1036" width="11.42578125" style="1"/>
    <col min="1037" max="1037" width="12.5703125" style="1" bestFit="1" customWidth="1"/>
    <col min="1038" max="1281" width="11.42578125" style="1"/>
    <col min="1282" max="1282" width="34.42578125" style="1" customWidth="1"/>
    <col min="1283" max="1283" width="17.85546875" style="1" customWidth="1"/>
    <col min="1284" max="1284" width="17.140625" style="1" bestFit="1" customWidth="1"/>
    <col min="1285" max="1285" width="15.28515625" style="1" bestFit="1" customWidth="1"/>
    <col min="1286" max="1286" width="17.7109375" style="1" customWidth="1"/>
    <col min="1287" max="1287" width="15.28515625" style="1" bestFit="1" customWidth="1"/>
    <col min="1288" max="1288" width="16" style="1" customWidth="1"/>
    <col min="1289" max="1289" width="12.85546875" style="1" customWidth="1"/>
    <col min="1290" max="1290" width="15.5703125" style="1" customWidth="1"/>
    <col min="1291" max="1291" width="17.28515625" style="1" customWidth="1"/>
    <col min="1292" max="1292" width="11.42578125" style="1"/>
    <col min="1293" max="1293" width="12.5703125" style="1" bestFit="1" customWidth="1"/>
    <col min="1294" max="1537" width="11.42578125" style="1"/>
    <col min="1538" max="1538" width="34.42578125" style="1" customWidth="1"/>
    <col min="1539" max="1539" width="17.85546875" style="1" customWidth="1"/>
    <col min="1540" max="1540" width="17.140625" style="1" bestFit="1" customWidth="1"/>
    <col min="1541" max="1541" width="15.28515625" style="1" bestFit="1" customWidth="1"/>
    <col min="1542" max="1542" width="17.7109375" style="1" customWidth="1"/>
    <col min="1543" max="1543" width="15.28515625" style="1" bestFit="1" customWidth="1"/>
    <col min="1544" max="1544" width="16" style="1" customWidth="1"/>
    <col min="1545" max="1545" width="12.85546875" style="1" customWidth="1"/>
    <col min="1546" max="1546" width="15.5703125" style="1" customWidth="1"/>
    <col min="1547" max="1547" width="17.28515625" style="1" customWidth="1"/>
    <col min="1548" max="1548" width="11.42578125" style="1"/>
    <col min="1549" max="1549" width="12.5703125" style="1" bestFit="1" customWidth="1"/>
    <col min="1550" max="1793" width="11.42578125" style="1"/>
    <col min="1794" max="1794" width="34.42578125" style="1" customWidth="1"/>
    <col min="1795" max="1795" width="17.85546875" style="1" customWidth="1"/>
    <col min="1796" max="1796" width="17.140625" style="1" bestFit="1" customWidth="1"/>
    <col min="1797" max="1797" width="15.28515625" style="1" bestFit="1" customWidth="1"/>
    <col min="1798" max="1798" width="17.7109375" style="1" customWidth="1"/>
    <col min="1799" max="1799" width="15.28515625" style="1" bestFit="1" customWidth="1"/>
    <col min="1800" max="1800" width="16" style="1" customWidth="1"/>
    <col min="1801" max="1801" width="12.85546875" style="1" customWidth="1"/>
    <col min="1802" max="1802" width="15.5703125" style="1" customWidth="1"/>
    <col min="1803" max="1803" width="17.28515625" style="1" customWidth="1"/>
    <col min="1804" max="1804" width="11.42578125" style="1"/>
    <col min="1805" max="1805" width="12.5703125" style="1" bestFit="1" customWidth="1"/>
    <col min="1806" max="2049" width="11.42578125" style="1"/>
    <col min="2050" max="2050" width="34.42578125" style="1" customWidth="1"/>
    <col min="2051" max="2051" width="17.85546875" style="1" customWidth="1"/>
    <col min="2052" max="2052" width="17.140625" style="1" bestFit="1" customWidth="1"/>
    <col min="2053" max="2053" width="15.28515625" style="1" bestFit="1" customWidth="1"/>
    <col min="2054" max="2054" width="17.7109375" style="1" customWidth="1"/>
    <col min="2055" max="2055" width="15.28515625" style="1" bestFit="1" customWidth="1"/>
    <col min="2056" max="2056" width="16" style="1" customWidth="1"/>
    <col min="2057" max="2057" width="12.85546875" style="1" customWidth="1"/>
    <col min="2058" max="2058" width="15.5703125" style="1" customWidth="1"/>
    <col min="2059" max="2059" width="17.28515625" style="1" customWidth="1"/>
    <col min="2060" max="2060" width="11.42578125" style="1"/>
    <col min="2061" max="2061" width="12.5703125" style="1" bestFit="1" customWidth="1"/>
    <col min="2062" max="2305" width="11.42578125" style="1"/>
    <col min="2306" max="2306" width="34.42578125" style="1" customWidth="1"/>
    <col min="2307" max="2307" width="17.85546875" style="1" customWidth="1"/>
    <col min="2308" max="2308" width="17.140625" style="1" bestFit="1" customWidth="1"/>
    <col min="2309" max="2309" width="15.28515625" style="1" bestFit="1" customWidth="1"/>
    <col min="2310" max="2310" width="17.7109375" style="1" customWidth="1"/>
    <col min="2311" max="2311" width="15.28515625" style="1" bestFit="1" customWidth="1"/>
    <col min="2312" max="2312" width="16" style="1" customWidth="1"/>
    <col min="2313" max="2313" width="12.85546875" style="1" customWidth="1"/>
    <col min="2314" max="2314" width="15.5703125" style="1" customWidth="1"/>
    <col min="2315" max="2315" width="17.28515625" style="1" customWidth="1"/>
    <col min="2316" max="2316" width="11.42578125" style="1"/>
    <col min="2317" max="2317" width="12.5703125" style="1" bestFit="1" customWidth="1"/>
    <col min="2318" max="2561" width="11.42578125" style="1"/>
    <col min="2562" max="2562" width="34.42578125" style="1" customWidth="1"/>
    <col min="2563" max="2563" width="17.85546875" style="1" customWidth="1"/>
    <col min="2564" max="2564" width="17.140625" style="1" bestFit="1" customWidth="1"/>
    <col min="2565" max="2565" width="15.28515625" style="1" bestFit="1" customWidth="1"/>
    <col min="2566" max="2566" width="17.7109375" style="1" customWidth="1"/>
    <col min="2567" max="2567" width="15.28515625" style="1" bestFit="1" customWidth="1"/>
    <col min="2568" max="2568" width="16" style="1" customWidth="1"/>
    <col min="2569" max="2569" width="12.85546875" style="1" customWidth="1"/>
    <col min="2570" max="2570" width="15.5703125" style="1" customWidth="1"/>
    <col min="2571" max="2571" width="17.28515625" style="1" customWidth="1"/>
    <col min="2572" max="2572" width="11.42578125" style="1"/>
    <col min="2573" max="2573" width="12.5703125" style="1" bestFit="1" customWidth="1"/>
    <col min="2574" max="2817" width="11.42578125" style="1"/>
    <col min="2818" max="2818" width="34.42578125" style="1" customWidth="1"/>
    <col min="2819" max="2819" width="17.85546875" style="1" customWidth="1"/>
    <col min="2820" max="2820" width="17.140625" style="1" bestFit="1" customWidth="1"/>
    <col min="2821" max="2821" width="15.28515625" style="1" bestFit="1" customWidth="1"/>
    <col min="2822" max="2822" width="17.7109375" style="1" customWidth="1"/>
    <col min="2823" max="2823" width="15.28515625" style="1" bestFit="1" customWidth="1"/>
    <col min="2824" max="2824" width="16" style="1" customWidth="1"/>
    <col min="2825" max="2825" width="12.85546875" style="1" customWidth="1"/>
    <col min="2826" max="2826" width="15.5703125" style="1" customWidth="1"/>
    <col min="2827" max="2827" width="17.28515625" style="1" customWidth="1"/>
    <col min="2828" max="2828" width="11.42578125" style="1"/>
    <col min="2829" max="2829" width="12.5703125" style="1" bestFit="1" customWidth="1"/>
    <col min="2830" max="3073" width="11.42578125" style="1"/>
    <col min="3074" max="3074" width="34.42578125" style="1" customWidth="1"/>
    <col min="3075" max="3075" width="17.85546875" style="1" customWidth="1"/>
    <col min="3076" max="3076" width="17.140625" style="1" bestFit="1" customWidth="1"/>
    <col min="3077" max="3077" width="15.28515625" style="1" bestFit="1" customWidth="1"/>
    <col min="3078" max="3078" width="17.7109375" style="1" customWidth="1"/>
    <col min="3079" max="3079" width="15.28515625" style="1" bestFit="1" customWidth="1"/>
    <col min="3080" max="3080" width="16" style="1" customWidth="1"/>
    <col min="3081" max="3081" width="12.85546875" style="1" customWidth="1"/>
    <col min="3082" max="3082" width="15.5703125" style="1" customWidth="1"/>
    <col min="3083" max="3083" width="17.28515625" style="1" customWidth="1"/>
    <col min="3084" max="3084" width="11.42578125" style="1"/>
    <col min="3085" max="3085" width="12.5703125" style="1" bestFit="1" customWidth="1"/>
    <col min="3086" max="3329" width="11.42578125" style="1"/>
    <col min="3330" max="3330" width="34.42578125" style="1" customWidth="1"/>
    <col min="3331" max="3331" width="17.85546875" style="1" customWidth="1"/>
    <col min="3332" max="3332" width="17.140625" style="1" bestFit="1" customWidth="1"/>
    <col min="3333" max="3333" width="15.28515625" style="1" bestFit="1" customWidth="1"/>
    <col min="3334" max="3334" width="17.7109375" style="1" customWidth="1"/>
    <col min="3335" max="3335" width="15.28515625" style="1" bestFit="1" customWidth="1"/>
    <col min="3336" max="3336" width="16" style="1" customWidth="1"/>
    <col min="3337" max="3337" width="12.85546875" style="1" customWidth="1"/>
    <col min="3338" max="3338" width="15.5703125" style="1" customWidth="1"/>
    <col min="3339" max="3339" width="17.28515625" style="1" customWidth="1"/>
    <col min="3340" max="3340" width="11.42578125" style="1"/>
    <col min="3341" max="3341" width="12.5703125" style="1" bestFit="1" customWidth="1"/>
    <col min="3342" max="3585" width="11.42578125" style="1"/>
    <col min="3586" max="3586" width="34.42578125" style="1" customWidth="1"/>
    <col min="3587" max="3587" width="17.85546875" style="1" customWidth="1"/>
    <col min="3588" max="3588" width="17.140625" style="1" bestFit="1" customWidth="1"/>
    <col min="3589" max="3589" width="15.28515625" style="1" bestFit="1" customWidth="1"/>
    <col min="3590" max="3590" width="17.7109375" style="1" customWidth="1"/>
    <col min="3591" max="3591" width="15.28515625" style="1" bestFit="1" customWidth="1"/>
    <col min="3592" max="3592" width="16" style="1" customWidth="1"/>
    <col min="3593" max="3593" width="12.85546875" style="1" customWidth="1"/>
    <col min="3594" max="3594" width="15.5703125" style="1" customWidth="1"/>
    <col min="3595" max="3595" width="17.28515625" style="1" customWidth="1"/>
    <col min="3596" max="3596" width="11.42578125" style="1"/>
    <col min="3597" max="3597" width="12.5703125" style="1" bestFit="1" customWidth="1"/>
    <col min="3598" max="3841" width="11.42578125" style="1"/>
    <col min="3842" max="3842" width="34.42578125" style="1" customWidth="1"/>
    <col min="3843" max="3843" width="17.85546875" style="1" customWidth="1"/>
    <col min="3844" max="3844" width="17.140625" style="1" bestFit="1" customWidth="1"/>
    <col min="3845" max="3845" width="15.28515625" style="1" bestFit="1" customWidth="1"/>
    <col min="3846" max="3846" width="17.7109375" style="1" customWidth="1"/>
    <col min="3847" max="3847" width="15.28515625" style="1" bestFit="1" customWidth="1"/>
    <col min="3848" max="3848" width="16" style="1" customWidth="1"/>
    <col min="3849" max="3849" width="12.85546875" style="1" customWidth="1"/>
    <col min="3850" max="3850" width="15.5703125" style="1" customWidth="1"/>
    <col min="3851" max="3851" width="17.28515625" style="1" customWidth="1"/>
    <col min="3852" max="3852" width="11.42578125" style="1"/>
    <col min="3853" max="3853" width="12.5703125" style="1" bestFit="1" customWidth="1"/>
    <col min="3854" max="4097" width="11.42578125" style="1"/>
    <col min="4098" max="4098" width="34.42578125" style="1" customWidth="1"/>
    <col min="4099" max="4099" width="17.85546875" style="1" customWidth="1"/>
    <col min="4100" max="4100" width="17.140625" style="1" bestFit="1" customWidth="1"/>
    <col min="4101" max="4101" width="15.28515625" style="1" bestFit="1" customWidth="1"/>
    <col min="4102" max="4102" width="17.7109375" style="1" customWidth="1"/>
    <col min="4103" max="4103" width="15.28515625" style="1" bestFit="1" customWidth="1"/>
    <col min="4104" max="4104" width="16" style="1" customWidth="1"/>
    <col min="4105" max="4105" width="12.85546875" style="1" customWidth="1"/>
    <col min="4106" max="4106" width="15.5703125" style="1" customWidth="1"/>
    <col min="4107" max="4107" width="17.28515625" style="1" customWidth="1"/>
    <col min="4108" max="4108" width="11.42578125" style="1"/>
    <col min="4109" max="4109" width="12.5703125" style="1" bestFit="1" customWidth="1"/>
    <col min="4110" max="4353" width="11.42578125" style="1"/>
    <col min="4354" max="4354" width="34.42578125" style="1" customWidth="1"/>
    <col min="4355" max="4355" width="17.85546875" style="1" customWidth="1"/>
    <col min="4356" max="4356" width="17.140625" style="1" bestFit="1" customWidth="1"/>
    <col min="4357" max="4357" width="15.28515625" style="1" bestFit="1" customWidth="1"/>
    <col min="4358" max="4358" width="17.7109375" style="1" customWidth="1"/>
    <col min="4359" max="4359" width="15.28515625" style="1" bestFit="1" customWidth="1"/>
    <col min="4360" max="4360" width="16" style="1" customWidth="1"/>
    <col min="4361" max="4361" width="12.85546875" style="1" customWidth="1"/>
    <col min="4362" max="4362" width="15.5703125" style="1" customWidth="1"/>
    <col min="4363" max="4363" width="17.28515625" style="1" customWidth="1"/>
    <col min="4364" max="4364" width="11.42578125" style="1"/>
    <col min="4365" max="4365" width="12.5703125" style="1" bestFit="1" customWidth="1"/>
    <col min="4366" max="4609" width="11.42578125" style="1"/>
    <col min="4610" max="4610" width="34.42578125" style="1" customWidth="1"/>
    <col min="4611" max="4611" width="17.85546875" style="1" customWidth="1"/>
    <col min="4612" max="4612" width="17.140625" style="1" bestFit="1" customWidth="1"/>
    <col min="4613" max="4613" width="15.28515625" style="1" bestFit="1" customWidth="1"/>
    <col min="4614" max="4614" width="17.7109375" style="1" customWidth="1"/>
    <col min="4615" max="4615" width="15.28515625" style="1" bestFit="1" customWidth="1"/>
    <col min="4616" max="4616" width="16" style="1" customWidth="1"/>
    <col min="4617" max="4617" width="12.85546875" style="1" customWidth="1"/>
    <col min="4618" max="4618" width="15.5703125" style="1" customWidth="1"/>
    <col min="4619" max="4619" width="17.28515625" style="1" customWidth="1"/>
    <col min="4620" max="4620" width="11.42578125" style="1"/>
    <col min="4621" max="4621" width="12.5703125" style="1" bestFit="1" customWidth="1"/>
    <col min="4622" max="4865" width="11.42578125" style="1"/>
    <col min="4866" max="4866" width="34.42578125" style="1" customWidth="1"/>
    <col min="4867" max="4867" width="17.85546875" style="1" customWidth="1"/>
    <col min="4868" max="4868" width="17.140625" style="1" bestFit="1" customWidth="1"/>
    <col min="4869" max="4869" width="15.28515625" style="1" bestFit="1" customWidth="1"/>
    <col min="4870" max="4870" width="17.7109375" style="1" customWidth="1"/>
    <col min="4871" max="4871" width="15.28515625" style="1" bestFit="1" customWidth="1"/>
    <col min="4872" max="4872" width="16" style="1" customWidth="1"/>
    <col min="4873" max="4873" width="12.85546875" style="1" customWidth="1"/>
    <col min="4874" max="4874" width="15.5703125" style="1" customWidth="1"/>
    <col min="4875" max="4875" width="17.28515625" style="1" customWidth="1"/>
    <col min="4876" max="4876" width="11.42578125" style="1"/>
    <col min="4877" max="4877" width="12.5703125" style="1" bestFit="1" customWidth="1"/>
    <col min="4878" max="5121" width="11.42578125" style="1"/>
    <col min="5122" max="5122" width="34.42578125" style="1" customWidth="1"/>
    <col min="5123" max="5123" width="17.85546875" style="1" customWidth="1"/>
    <col min="5124" max="5124" width="17.140625" style="1" bestFit="1" customWidth="1"/>
    <col min="5125" max="5125" width="15.28515625" style="1" bestFit="1" customWidth="1"/>
    <col min="5126" max="5126" width="17.7109375" style="1" customWidth="1"/>
    <col min="5127" max="5127" width="15.28515625" style="1" bestFit="1" customWidth="1"/>
    <col min="5128" max="5128" width="16" style="1" customWidth="1"/>
    <col min="5129" max="5129" width="12.85546875" style="1" customWidth="1"/>
    <col min="5130" max="5130" width="15.5703125" style="1" customWidth="1"/>
    <col min="5131" max="5131" width="17.28515625" style="1" customWidth="1"/>
    <col min="5132" max="5132" width="11.42578125" style="1"/>
    <col min="5133" max="5133" width="12.5703125" style="1" bestFit="1" customWidth="1"/>
    <col min="5134" max="5377" width="11.42578125" style="1"/>
    <col min="5378" max="5378" width="34.42578125" style="1" customWidth="1"/>
    <col min="5379" max="5379" width="17.85546875" style="1" customWidth="1"/>
    <col min="5380" max="5380" width="17.140625" style="1" bestFit="1" customWidth="1"/>
    <col min="5381" max="5381" width="15.28515625" style="1" bestFit="1" customWidth="1"/>
    <col min="5382" max="5382" width="17.7109375" style="1" customWidth="1"/>
    <col min="5383" max="5383" width="15.28515625" style="1" bestFit="1" customWidth="1"/>
    <col min="5384" max="5384" width="16" style="1" customWidth="1"/>
    <col min="5385" max="5385" width="12.85546875" style="1" customWidth="1"/>
    <col min="5386" max="5386" width="15.5703125" style="1" customWidth="1"/>
    <col min="5387" max="5387" width="17.28515625" style="1" customWidth="1"/>
    <col min="5388" max="5388" width="11.42578125" style="1"/>
    <col min="5389" max="5389" width="12.5703125" style="1" bestFit="1" customWidth="1"/>
    <col min="5390" max="5633" width="11.42578125" style="1"/>
    <col min="5634" max="5634" width="34.42578125" style="1" customWidth="1"/>
    <col min="5635" max="5635" width="17.85546875" style="1" customWidth="1"/>
    <col min="5636" max="5636" width="17.140625" style="1" bestFit="1" customWidth="1"/>
    <col min="5637" max="5637" width="15.28515625" style="1" bestFit="1" customWidth="1"/>
    <col min="5638" max="5638" width="17.7109375" style="1" customWidth="1"/>
    <col min="5639" max="5639" width="15.28515625" style="1" bestFit="1" customWidth="1"/>
    <col min="5640" max="5640" width="16" style="1" customWidth="1"/>
    <col min="5641" max="5641" width="12.85546875" style="1" customWidth="1"/>
    <col min="5642" max="5642" width="15.5703125" style="1" customWidth="1"/>
    <col min="5643" max="5643" width="17.28515625" style="1" customWidth="1"/>
    <col min="5644" max="5644" width="11.42578125" style="1"/>
    <col min="5645" max="5645" width="12.5703125" style="1" bestFit="1" customWidth="1"/>
    <col min="5646" max="5889" width="11.42578125" style="1"/>
    <col min="5890" max="5890" width="34.42578125" style="1" customWidth="1"/>
    <col min="5891" max="5891" width="17.85546875" style="1" customWidth="1"/>
    <col min="5892" max="5892" width="17.140625" style="1" bestFit="1" customWidth="1"/>
    <col min="5893" max="5893" width="15.28515625" style="1" bestFit="1" customWidth="1"/>
    <col min="5894" max="5894" width="17.7109375" style="1" customWidth="1"/>
    <col min="5895" max="5895" width="15.28515625" style="1" bestFit="1" customWidth="1"/>
    <col min="5896" max="5896" width="16" style="1" customWidth="1"/>
    <col min="5897" max="5897" width="12.85546875" style="1" customWidth="1"/>
    <col min="5898" max="5898" width="15.5703125" style="1" customWidth="1"/>
    <col min="5899" max="5899" width="17.28515625" style="1" customWidth="1"/>
    <col min="5900" max="5900" width="11.42578125" style="1"/>
    <col min="5901" max="5901" width="12.5703125" style="1" bestFit="1" customWidth="1"/>
    <col min="5902" max="6145" width="11.42578125" style="1"/>
    <col min="6146" max="6146" width="34.42578125" style="1" customWidth="1"/>
    <col min="6147" max="6147" width="17.85546875" style="1" customWidth="1"/>
    <col min="6148" max="6148" width="17.140625" style="1" bestFit="1" customWidth="1"/>
    <col min="6149" max="6149" width="15.28515625" style="1" bestFit="1" customWidth="1"/>
    <col min="6150" max="6150" width="17.7109375" style="1" customWidth="1"/>
    <col min="6151" max="6151" width="15.28515625" style="1" bestFit="1" customWidth="1"/>
    <col min="6152" max="6152" width="16" style="1" customWidth="1"/>
    <col min="6153" max="6153" width="12.85546875" style="1" customWidth="1"/>
    <col min="6154" max="6154" width="15.5703125" style="1" customWidth="1"/>
    <col min="6155" max="6155" width="17.28515625" style="1" customWidth="1"/>
    <col min="6156" max="6156" width="11.42578125" style="1"/>
    <col min="6157" max="6157" width="12.5703125" style="1" bestFit="1" customWidth="1"/>
    <col min="6158" max="6401" width="11.42578125" style="1"/>
    <col min="6402" max="6402" width="34.42578125" style="1" customWidth="1"/>
    <col min="6403" max="6403" width="17.85546875" style="1" customWidth="1"/>
    <col min="6404" max="6404" width="17.140625" style="1" bestFit="1" customWidth="1"/>
    <col min="6405" max="6405" width="15.28515625" style="1" bestFit="1" customWidth="1"/>
    <col min="6406" max="6406" width="17.7109375" style="1" customWidth="1"/>
    <col min="6407" max="6407" width="15.28515625" style="1" bestFit="1" customWidth="1"/>
    <col min="6408" max="6408" width="16" style="1" customWidth="1"/>
    <col min="6409" max="6409" width="12.85546875" style="1" customWidth="1"/>
    <col min="6410" max="6410" width="15.5703125" style="1" customWidth="1"/>
    <col min="6411" max="6411" width="17.28515625" style="1" customWidth="1"/>
    <col min="6412" max="6412" width="11.42578125" style="1"/>
    <col min="6413" max="6413" width="12.5703125" style="1" bestFit="1" customWidth="1"/>
    <col min="6414" max="6657" width="11.42578125" style="1"/>
    <col min="6658" max="6658" width="34.42578125" style="1" customWidth="1"/>
    <col min="6659" max="6659" width="17.85546875" style="1" customWidth="1"/>
    <col min="6660" max="6660" width="17.140625" style="1" bestFit="1" customWidth="1"/>
    <col min="6661" max="6661" width="15.28515625" style="1" bestFit="1" customWidth="1"/>
    <col min="6662" max="6662" width="17.7109375" style="1" customWidth="1"/>
    <col min="6663" max="6663" width="15.28515625" style="1" bestFit="1" customWidth="1"/>
    <col min="6664" max="6664" width="16" style="1" customWidth="1"/>
    <col min="6665" max="6665" width="12.85546875" style="1" customWidth="1"/>
    <col min="6666" max="6666" width="15.5703125" style="1" customWidth="1"/>
    <col min="6667" max="6667" width="17.28515625" style="1" customWidth="1"/>
    <col min="6668" max="6668" width="11.42578125" style="1"/>
    <col min="6669" max="6669" width="12.5703125" style="1" bestFit="1" customWidth="1"/>
    <col min="6670" max="6913" width="11.42578125" style="1"/>
    <col min="6914" max="6914" width="34.42578125" style="1" customWidth="1"/>
    <col min="6915" max="6915" width="17.85546875" style="1" customWidth="1"/>
    <col min="6916" max="6916" width="17.140625" style="1" bestFit="1" customWidth="1"/>
    <col min="6917" max="6917" width="15.28515625" style="1" bestFit="1" customWidth="1"/>
    <col min="6918" max="6918" width="17.7109375" style="1" customWidth="1"/>
    <col min="6919" max="6919" width="15.28515625" style="1" bestFit="1" customWidth="1"/>
    <col min="6920" max="6920" width="16" style="1" customWidth="1"/>
    <col min="6921" max="6921" width="12.85546875" style="1" customWidth="1"/>
    <col min="6922" max="6922" width="15.5703125" style="1" customWidth="1"/>
    <col min="6923" max="6923" width="17.28515625" style="1" customWidth="1"/>
    <col min="6924" max="6924" width="11.42578125" style="1"/>
    <col min="6925" max="6925" width="12.5703125" style="1" bestFit="1" customWidth="1"/>
    <col min="6926" max="7169" width="11.42578125" style="1"/>
    <col min="7170" max="7170" width="34.42578125" style="1" customWidth="1"/>
    <col min="7171" max="7171" width="17.85546875" style="1" customWidth="1"/>
    <col min="7172" max="7172" width="17.140625" style="1" bestFit="1" customWidth="1"/>
    <col min="7173" max="7173" width="15.28515625" style="1" bestFit="1" customWidth="1"/>
    <col min="7174" max="7174" width="17.7109375" style="1" customWidth="1"/>
    <col min="7175" max="7175" width="15.28515625" style="1" bestFit="1" customWidth="1"/>
    <col min="7176" max="7176" width="16" style="1" customWidth="1"/>
    <col min="7177" max="7177" width="12.85546875" style="1" customWidth="1"/>
    <col min="7178" max="7178" width="15.5703125" style="1" customWidth="1"/>
    <col min="7179" max="7179" width="17.28515625" style="1" customWidth="1"/>
    <col min="7180" max="7180" width="11.42578125" style="1"/>
    <col min="7181" max="7181" width="12.5703125" style="1" bestFit="1" customWidth="1"/>
    <col min="7182" max="7425" width="11.42578125" style="1"/>
    <col min="7426" max="7426" width="34.42578125" style="1" customWidth="1"/>
    <col min="7427" max="7427" width="17.85546875" style="1" customWidth="1"/>
    <col min="7428" max="7428" width="17.140625" style="1" bestFit="1" customWidth="1"/>
    <col min="7429" max="7429" width="15.28515625" style="1" bestFit="1" customWidth="1"/>
    <col min="7430" max="7430" width="17.7109375" style="1" customWidth="1"/>
    <col min="7431" max="7431" width="15.28515625" style="1" bestFit="1" customWidth="1"/>
    <col min="7432" max="7432" width="16" style="1" customWidth="1"/>
    <col min="7433" max="7433" width="12.85546875" style="1" customWidth="1"/>
    <col min="7434" max="7434" width="15.5703125" style="1" customWidth="1"/>
    <col min="7435" max="7435" width="17.28515625" style="1" customWidth="1"/>
    <col min="7436" max="7436" width="11.42578125" style="1"/>
    <col min="7437" max="7437" width="12.5703125" style="1" bestFit="1" customWidth="1"/>
    <col min="7438" max="7681" width="11.42578125" style="1"/>
    <col min="7682" max="7682" width="34.42578125" style="1" customWidth="1"/>
    <col min="7683" max="7683" width="17.85546875" style="1" customWidth="1"/>
    <col min="7684" max="7684" width="17.140625" style="1" bestFit="1" customWidth="1"/>
    <col min="7685" max="7685" width="15.28515625" style="1" bestFit="1" customWidth="1"/>
    <col min="7686" max="7686" width="17.7109375" style="1" customWidth="1"/>
    <col min="7687" max="7687" width="15.28515625" style="1" bestFit="1" customWidth="1"/>
    <col min="7688" max="7688" width="16" style="1" customWidth="1"/>
    <col min="7689" max="7689" width="12.85546875" style="1" customWidth="1"/>
    <col min="7690" max="7690" width="15.5703125" style="1" customWidth="1"/>
    <col min="7691" max="7691" width="17.28515625" style="1" customWidth="1"/>
    <col min="7692" max="7692" width="11.42578125" style="1"/>
    <col min="7693" max="7693" width="12.5703125" style="1" bestFit="1" customWidth="1"/>
    <col min="7694" max="7937" width="11.42578125" style="1"/>
    <col min="7938" max="7938" width="34.42578125" style="1" customWidth="1"/>
    <col min="7939" max="7939" width="17.85546875" style="1" customWidth="1"/>
    <col min="7940" max="7940" width="17.140625" style="1" bestFit="1" customWidth="1"/>
    <col min="7941" max="7941" width="15.28515625" style="1" bestFit="1" customWidth="1"/>
    <col min="7942" max="7942" width="17.7109375" style="1" customWidth="1"/>
    <col min="7943" max="7943" width="15.28515625" style="1" bestFit="1" customWidth="1"/>
    <col min="7944" max="7944" width="16" style="1" customWidth="1"/>
    <col min="7945" max="7945" width="12.85546875" style="1" customWidth="1"/>
    <col min="7946" max="7946" width="15.5703125" style="1" customWidth="1"/>
    <col min="7947" max="7947" width="17.28515625" style="1" customWidth="1"/>
    <col min="7948" max="7948" width="11.42578125" style="1"/>
    <col min="7949" max="7949" width="12.5703125" style="1" bestFit="1" customWidth="1"/>
    <col min="7950" max="8193" width="11.42578125" style="1"/>
    <col min="8194" max="8194" width="34.42578125" style="1" customWidth="1"/>
    <col min="8195" max="8195" width="17.85546875" style="1" customWidth="1"/>
    <col min="8196" max="8196" width="17.140625" style="1" bestFit="1" customWidth="1"/>
    <col min="8197" max="8197" width="15.28515625" style="1" bestFit="1" customWidth="1"/>
    <col min="8198" max="8198" width="17.7109375" style="1" customWidth="1"/>
    <col min="8199" max="8199" width="15.28515625" style="1" bestFit="1" customWidth="1"/>
    <col min="8200" max="8200" width="16" style="1" customWidth="1"/>
    <col min="8201" max="8201" width="12.85546875" style="1" customWidth="1"/>
    <col min="8202" max="8202" width="15.5703125" style="1" customWidth="1"/>
    <col min="8203" max="8203" width="17.28515625" style="1" customWidth="1"/>
    <col min="8204" max="8204" width="11.42578125" style="1"/>
    <col min="8205" max="8205" width="12.5703125" style="1" bestFit="1" customWidth="1"/>
    <col min="8206" max="8449" width="11.42578125" style="1"/>
    <col min="8450" max="8450" width="34.42578125" style="1" customWidth="1"/>
    <col min="8451" max="8451" width="17.85546875" style="1" customWidth="1"/>
    <col min="8452" max="8452" width="17.140625" style="1" bestFit="1" customWidth="1"/>
    <col min="8453" max="8453" width="15.28515625" style="1" bestFit="1" customWidth="1"/>
    <col min="8454" max="8454" width="17.7109375" style="1" customWidth="1"/>
    <col min="8455" max="8455" width="15.28515625" style="1" bestFit="1" customWidth="1"/>
    <col min="8456" max="8456" width="16" style="1" customWidth="1"/>
    <col min="8457" max="8457" width="12.85546875" style="1" customWidth="1"/>
    <col min="8458" max="8458" width="15.5703125" style="1" customWidth="1"/>
    <col min="8459" max="8459" width="17.28515625" style="1" customWidth="1"/>
    <col min="8460" max="8460" width="11.42578125" style="1"/>
    <col min="8461" max="8461" width="12.5703125" style="1" bestFit="1" customWidth="1"/>
    <col min="8462" max="8705" width="11.42578125" style="1"/>
    <col min="8706" max="8706" width="34.42578125" style="1" customWidth="1"/>
    <col min="8707" max="8707" width="17.85546875" style="1" customWidth="1"/>
    <col min="8708" max="8708" width="17.140625" style="1" bestFit="1" customWidth="1"/>
    <col min="8709" max="8709" width="15.28515625" style="1" bestFit="1" customWidth="1"/>
    <col min="8710" max="8710" width="17.7109375" style="1" customWidth="1"/>
    <col min="8711" max="8711" width="15.28515625" style="1" bestFit="1" customWidth="1"/>
    <col min="8712" max="8712" width="16" style="1" customWidth="1"/>
    <col min="8713" max="8713" width="12.85546875" style="1" customWidth="1"/>
    <col min="8714" max="8714" width="15.5703125" style="1" customWidth="1"/>
    <col min="8715" max="8715" width="17.28515625" style="1" customWidth="1"/>
    <col min="8716" max="8716" width="11.42578125" style="1"/>
    <col min="8717" max="8717" width="12.5703125" style="1" bestFit="1" customWidth="1"/>
    <col min="8718" max="8961" width="11.42578125" style="1"/>
    <col min="8962" max="8962" width="34.42578125" style="1" customWidth="1"/>
    <col min="8963" max="8963" width="17.85546875" style="1" customWidth="1"/>
    <col min="8964" max="8964" width="17.140625" style="1" bestFit="1" customWidth="1"/>
    <col min="8965" max="8965" width="15.28515625" style="1" bestFit="1" customWidth="1"/>
    <col min="8966" max="8966" width="17.7109375" style="1" customWidth="1"/>
    <col min="8967" max="8967" width="15.28515625" style="1" bestFit="1" customWidth="1"/>
    <col min="8968" max="8968" width="16" style="1" customWidth="1"/>
    <col min="8969" max="8969" width="12.85546875" style="1" customWidth="1"/>
    <col min="8970" max="8970" width="15.5703125" style="1" customWidth="1"/>
    <col min="8971" max="8971" width="17.28515625" style="1" customWidth="1"/>
    <col min="8972" max="8972" width="11.42578125" style="1"/>
    <col min="8973" max="8973" width="12.5703125" style="1" bestFit="1" customWidth="1"/>
    <col min="8974" max="9217" width="11.42578125" style="1"/>
    <col min="9218" max="9218" width="34.42578125" style="1" customWidth="1"/>
    <col min="9219" max="9219" width="17.85546875" style="1" customWidth="1"/>
    <col min="9220" max="9220" width="17.140625" style="1" bestFit="1" customWidth="1"/>
    <col min="9221" max="9221" width="15.28515625" style="1" bestFit="1" customWidth="1"/>
    <col min="9222" max="9222" width="17.7109375" style="1" customWidth="1"/>
    <col min="9223" max="9223" width="15.28515625" style="1" bestFit="1" customWidth="1"/>
    <col min="9224" max="9224" width="16" style="1" customWidth="1"/>
    <col min="9225" max="9225" width="12.85546875" style="1" customWidth="1"/>
    <col min="9226" max="9226" width="15.5703125" style="1" customWidth="1"/>
    <col min="9227" max="9227" width="17.28515625" style="1" customWidth="1"/>
    <col min="9228" max="9228" width="11.42578125" style="1"/>
    <col min="9229" max="9229" width="12.5703125" style="1" bestFit="1" customWidth="1"/>
    <col min="9230" max="9473" width="11.42578125" style="1"/>
    <col min="9474" max="9474" width="34.42578125" style="1" customWidth="1"/>
    <col min="9475" max="9475" width="17.85546875" style="1" customWidth="1"/>
    <col min="9476" max="9476" width="17.140625" style="1" bestFit="1" customWidth="1"/>
    <col min="9477" max="9477" width="15.28515625" style="1" bestFit="1" customWidth="1"/>
    <col min="9478" max="9478" width="17.7109375" style="1" customWidth="1"/>
    <col min="9479" max="9479" width="15.28515625" style="1" bestFit="1" customWidth="1"/>
    <col min="9480" max="9480" width="16" style="1" customWidth="1"/>
    <col min="9481" max="9481" width="12.85546875" style="1" customWidth="1"/>
    <col min="9482" max="9482" width="15.5703125" style="1" customWidth="1"/>
    <col min="9483" max="9483" width="17.28515625" style="1" customWidth="1"/>
    <col min="9484" max="9484" width="11.42578125" style="1"/>
    <col min="9485" max="9485" width="12.5703125" style="1" bestFit="1" customWidth="1"/>
    <col min="9486" max="9729" width="11.42578125" style="1"/>
    <col min="9730" max="9730" width="34.42578125" style="1" customWidth="1"/>
    <col min="9731" max="9731" width="17.85546875" style="1" customWidth="1"/>
    <col min="9732" max="9732" width="17.140625" style="1" bestFit="1" customWidth="1"/>
    <col min="9733" max="9733" width="15.28515625" style="1" bestFit="1" customWidth="1"/>
    <col min="9734" max="9734" width="17.7109375" style="1" customWidth="1"/>
    <col min="9735" max="9735" width="15.28515625" style="1" bestFit="1" customWidth="1"/>
    <col min="9736" max="9736" width="16" style="1" customWidth="1"/>
    <col min="9737" max="9737" width="12.85546875" style="1" customWidth="1"/>
    <col min="9738" max="9738" width="15.5703125" style="1" customWidth="1"/>
    <col min="9739" max="9739" width="17.28515625" style="1" customWidth="1"/>
    <col min="9740" max="9740" width="11.42578125" style="1"/>
    <col min="9741" max="9741" width="12.5703125" style="1" bestFit="1" customWidth="1"/>
    <col min="9742" max="9985" width="11.42578125" style="1"/>
    <col min="9986" max="9986" width="34.42578125" style="1" customWidth="1"/>
    <col min="9987" max="9987" width="17.85546875" style="1" customWidth="1"/>
    <col min="9988" max="9988" width="17.140625" style="1" bestFit="1" customWidth="1"/>
    <col min="9989" max="9989" width="15.28515625" style="1" bestFit="1" customWidth="1"/>
    <col min="9990" max="9990" width="17.7109375" style="1" customWidth="1"/>
    <col min="9991" max="9991" width="15.28515625" style="1" bestFit="1" customWidth="1"/>
    <col min="9992" max="9992" width="16" style="1" customWidth="1"/>
    <col min="9993" max="9993" width="12.85546875" style="1" customWidth="1"/>
    <col min="9994" max="9994" width="15.5703125" style="1" customWidth="1"/>
    <col min="9995" max="9995" width="17.28515625" style="1" customWidth="1"/>
    <col min="9996" max="9996" width="11.42578125" style="1"/>
    <col min="9997" max="9997" width="12.5703125" style="1" bestFit="1" customWidth="1"/>
    <col min="9998" max="10241" width="11.42578125" style="1"/>
    <col min="10242" max="10242" width="34.42578125" style="1" customWidth="1"/>
    <col min="10243" max="10243" width="17.85546875" style="1" customWidth="1"/>
    <col min="10244" max="10244" width="17.140625" style="1" bestFit="1" customWidth="1"/>
    <col min="10245" max="10245" width="15.28515625" style="1" bestFit="1" customWidth="1"/>
    <col min="10246" max="10246" width="17.7109375" style="1" customWidth="1"/>
    <col min="10247" max="10247" width="15.28515625" style="1" bestFit="1" customWidth="1"/>
    <col min="10248" max="10248" width="16" style="1" customWidth="1"/>
    <col min="10249" max="10249" width="12.85546875" style="1" customWidth="1"/>
    <col min="10250" max="10250" width="15.5703125" style="1" customWidth="1"/>
    <col min="10251" max="10251" width="17.28515625" style="1" customWidth="1"/>
    <col min="10252" max="10252" width="11.42578125" style="1"/>
    <col min="10253" max="10253" width="12.5703125" style="1" bestFit="1" customWidth="1"/>
    <col min="10254" max="10497" width="11.42578125" style="1"/>
    <col min="10498" max="10498" width="34.42578125" style="1" customWidth="1"/>
    <col min="10499" max="10499" width="17.85546875" style="1" customWidth="1"/>
    <col min="10500" max="10500" width="17.140625" style="1" bestFit="1" customWidth="1"/>
    <col min="10501" max="10501" width="15.28515625" style="1" bestFit="1" customWidth="1"/>
    <col min="10502" max="10502" width="17.7109375" style="1" customWidth="1"/>
    <col min="10503" max="10503" width="15.28515625" style="1" bestFit="1" customWidth="1"/>
    <col min="10504" max="10504" width="16" style="1" customWidth="1"/>
    <col min="10505" max="10505" width="12.85546875" style="1" customWidth="1"/>
    <col min="10506" max="10506" width="15.5703125" style="1" customWidth="1"/>
    <col min="10507" max="10507" width="17.28515625" style="1" customWidth="1"/>
    <col min="10508" max="10508" width="11.42578125" style="1"/>
    <col min="10509" max="10509" width="12.5703125" style="1" bestFit="1" customWidth="1"/>
    <col min="10510" max="10753" width="11.42578125" style="1"/>
    <col min="10754" max="10754" width="34.42578125" style="1" customWidth="1"/>
    <col min="10755" max="10755" width="17.85546875" style="1" customWidth="1"/>
    <col min="10756" max="10756" width="17.140625" style="1" bestFit="1" customWidth="1"/>
    <col min="10757" max="10757" width="15.28515625" style="1" bestFit="1" customWidth="1"/>
    <col min="10758" max="10758" width="17.7109375" style="1" customWidth="1"/>
    <col min="10759" max="10759" width="15.28515625" style="1" bestFit="1" customWidth="1"/>
    <col min="10760" max="10760" width="16" style="1" customWidth="1"/>
    <col min="10761" max="10761" width="12.85546875" style="1" customWidth="1"/>
    <col min="10762" max="10762" width="15.5703125" style="1" customWidth="1"/>
    <col min="10763" max="10763" width="17.28515625" style="1" customWidth="1"/>
    <col min="10764" max="10764" width="11.42578125" style="1"/>
    <col min="10765" max="10765" width="12.5703125" style="1" bestFit="1" customWidth="1"/>
    <col min="10766" max="11009" width="11.42578125" style="1"/>
    <col min="11010" max="11010" width="34.42578125" style="1" customWidth="1"/>
    <col min="11011" max="11011" width="17.85546875" style="1" customWidth="1"/>
    <col min="11012" max="11012" width="17.140625" style="1" bestFit="1" customWidth="1"/>
    <col min="11013" max="11013" width="15.28515625" style="1" bestFit="1" customWidth="1"/>
    <col min="11014" max="11014" width="17.7109375" style="1" customWidth="1"/>
    <col min="11015" max="11015" width="15.28515625" style="1" bestFit="1" customWidth="1"/>
    <col min="11016" max="11016" width="16" style="1" customWidth="1"/>
    <col min="11017" max="11017" width="12.85546875" style="1" customWidth="1"/>
    <col min="11018" max="11018" width="15.5703125" style="1" customWidth="1"/>
    <col min="11019" max="11019" width="17.28515625" style="1" customWidth="1"/>
    <col min="11020" max="11020" width="11.42578125" style="1"/>
    <col min="11021" max="11021" width="12.5703125" style="1" bestFit="1" customWidth="1"/>
    <col min="11022" max="11265" width="11.42578125" style="1"/>
    <col min="11266" max="11266" width="34.42578125" style="1" customWidth="1"/>
    <col min="11267" max="11267" width="17.85546875" style="1" customWidth="1"/>
    <col min="11268" max="11268" width="17.140625" style="1" bestFit="1" customWidth="1"/>
    <col min="11269" max="11269" width="15.28515625" style="1" bestFit="1" customWidth="1"/>
    <col min="11270" max="11270" width="17.7109375" style="1" customWidth="1"/>
    <col min="11271" max="11271" width="15.28515625" style="1" bestFit="1" customWidth="1"/>
    <col min="11272" max="11272" width="16" style="1" customWidth="1"/>
    <col min="11273" max="11273" width="12.85546875" style="1" customWidth="1"/>
    <col min="11274" max="11274" width="15.5703125" style="1" customWidth="1"/>
    <col min="11275" max="11275" width="17.28515625" style="1" customWidth="1"/>
    <col min="11276" max="11276" width="11.42578125" style="1"/>
    <col min="11277" max="11277" width="12.5703125" style="1" bestFit="1" customWidth="1"/>
    <col min="11278" max="11521" width="11.42578125" style="1"/>
    <col min="11522" max="11522" width="34.42578125" style="1" customWidth="1"/>
    <col min="11523" max="11523" width="17.85546875" style="1" customWidth="1"/>
    <col min="11524" max="11524" width="17.140625" style="1" bestFit="1" customWidth="1"/>
    <col min="11525" max="11525" width="15.28515625" style="1" bestFit="1" customWidth="1"/>
    <col min="11526" max="11526" width="17.7109375" style="1" customWidth="1"/>
    <col min="11527" max="11527" width="15.28515625" style="1" bestFit="1" customWidth="1"/>
    <col min="11528" max="11528" width="16" style="1" customWidth="1"/>
    <col min="11529" max="11529" width="12.85546875" style="1" customWidth="1"/>
    <col min="11530" max="11530" width="15.5703125" style="1" customWidth="1"/>
    <col min="11531" max="11531" width="17.28515625" style="1" customWidth="1"/>
    <col min="11532" max="11532" width="11.42578125" style="1"/>
    <col min="11533" max="11533" width="12.5703125" style="1" bestFit="1" customWidth="1"/>
    <col min="11534" max="11777" width="11.42578125" style="1"/>
    <col min="11778" max="11778" width="34.42578125" style="1" customWidth="1"/>
    <col min="11779" max="11779" width="17.85546875" style="1" customWidth="1"/>
    <col min="11780" max="11780" width="17.140625" style="1" bestFit="1" customWidth="1"/>
    <col min="11781" max="11781" width="15.28515625" style="1" bestFit="1" customWidth="1"/>
    <col min="11782" max="11782" width="17.7109375" style="1" customWidth="1"/>
    <col min="11783" max="11783" width="15.28515625" style="1" bestFit="1" customWidth="1"/>
    <col min="11784" max="11784" width="16" style="1" customWidth="1"/>
    <col min="11785" max="11785" width="12.85546875" style="1" customWidth="1"/>
    <col min="11786" max="11786" width="15.5703125" style="1" customWidth="1"/>
    <col min="11787" max="11787" width="17.28515625" style="1" customWidth="1"/>
    <col min="11788" max="11788" width="11.42578125" style="1"/>
    <col min="11789" max="11789" width="12.5703125" style="1" bestFit="1" customWidth="1"/>
    <col min="11790" max="12033" width="11.42578125" style="1"/>
    <col min="12034" max="12034" width="34.42578125" style="1" customWidth="1"/>
    <col min="12035" max="12035" width="17.85546875" style="1" customWidth="1"/>
    <col min="12036" max="12036" width="17.140625" style="1" bestFit="1" customWidth="1"/>
    <col min="12037" max="12037" width="15.28515625" style="1" bestFit="1" customWidth="1"/>
    <col min="12038" max="12038" width="17.7109375" style="1" customWidth="1"/>
    <col min="12039" max="12039" width="15.28515625" style="1" bestFit="1" customWidth="1"/>
    <col min="12040" max="12040" width="16" style="1" customWidth="1"/>
    <col min="12041" max="12041" width="12.85546875" style="1" customWidth="1"/>
    <col min="12042" max="12042" width="15.5703125" style="1" customWidth="1"/>
    <col min="12043" max="12043" width="17.28515625" style="1" customWidth="1"/>
    <col min="12044" max="12044" width="11.42578125" style="1"/>
    <col min="12045" max="12045" width="12.5703125" style="1" bestFit="1" customWidth="1"/>
    <col min="12046" max="12289" width="11.42578125" style="1"/>
    <col min="12290" max="12290" width="34.42578125" style="1" customWidth="1"/>
    <col min="12291" max="12291" width="17.85546875" style="1" customWidth="1"/>
    <col min="12292" max="12292" width="17.140625" style="1" bestFit="1" customWidth="1"/>
    <col min="12293" max="12293" width="15.28515625" style="1" bestFit="1" customWidth="1"/>
    <col min="12294" max="12294" width="17.7109375" style="1" customWidth="1"/>
    <col min="12295" max="12295" width="15.28515625" style="1" bestFit="1" customWidth="1"/>
    <col min="12296" max="12296" width="16" style="1" customWidth="1"/>
    <col min="12297" max="12297" width="12.85546875" style="1" customWidth="1"/>
    <col min="12298" max="12298" width="15.5703125" style="1" customWidth="1"/>
    <col min="12299" max="12299" width="17.28515625" style="1" customWidth="1"/>
    <col min="12300" max="12300" width="11.42578125" style="1"/>
    <col min="12301" max="12301" width="12.5703125" style="1" bestFit="1" customWidth="1"/>
    <col min="12302" max="12545" width="11.42578125" style="1"/>
    <col min="12546" max="12546" width="34.42578125" style="1" customWidth="1"/>
    <col min="12547" max="12547" width="17.85546875" style="1" customWidth="1"/>
    <col min="12548" max="12548" width="17.140625" style="1" bestFit="1" customWidth="1"/>
    <col min="12549" max="12549" width="15.28515625" style="1" bestFit="1" customWidth="1"/>
    <col min="12550" max="12550" width="17.7109375" style="1" customWidth="1"/>
    <col min="12551" max="12551" width="15.28515625" style="1" bestFit="1" customWidth="1"/>
    <col min="12552" max="12552" width="16" style="1" customWidth="1"/>
    <col min="12553" max="12553" width="12.85546875" style="1" customWidth="1"/>
    <col min="12554" max="12554" width="15.5703125" style="1" customWidth="1"/>
    <col min="12555" max="12555" width="17.28515625" style="1" customWidth="1"/>
    <col min="12556" max="12556" width="11.42578125" style="1"/>
    <col min="12557" max="12557" width="12.5703125" style="1" bestFit="1" customWidth="1"/>
    <col min="12558" max="12801" width="11.42578125" style="1"/>
    <col min="12802" max="12802" width="34.42578125" style="1" customWidth="1"/>
    <col min="12803" max="12803" width="17.85546875" style="1" customWidth="1"/>
    <col min="12804" max="12804" width="17.140625" style="1" bestFit="1" customWidth="1"/>
    <col min="12805" max="12805" width="15.28515625" style="1" bestFit="1" customWidth="1"/>
    <col min="12806" max="12806" width="17.7109375" style="1" customWidth="1"/>
    <col min="12807" max="12807" width="15.28515625" style="1" bestFit="1" customWidth="1"/>
    <col min="12808" max="12808" width="16" style="1" customWidth="1"/>
    <col min="12809" max="12809" width="12.85546875" style="1" customWidth="1"/>
    <col min="12810" max="12810" width="15.5703125" style="1" customWidth="1"/>
    <col min="12811" max="12811" width="17.28515625" style="1" customWidth="1"/>
    <col min="12812" max="12812" width="11.42578125" style="1"/>
    <col min="12813" max="12813" width="12.5703125" style="1" bestFit="1" customWidth="1"/>
    <col min="12814" max="13057" width="11.42578125" style="1"/>
    <col min="13058" max="13058" width="34.42578125" style="1" customWidth="1"/>
    <col min="13059" max="13059" width="17.85546875" style="1" customWidth="1"/>
    <col min="13060" max="13060" width="17.140625" style="1" bestFit="1" customWidth="1"/>
    <col min="13061" max="13061" width="15.28515625" style="1" bestFit="1" customWidth="1"/>
    <col min="13062" max="13062" width="17.7109375" style="1" customWidth="1"/>
    <col min="13063" max="13063" width="15.28515625" style="1" bestFit="1" customWidth="1"/>
    <col min="13064" max="13064" width="16" style="1" customWidth="1"/>
    <col min="13065" max="13065" width="12.85546875" style="1" customWidth="1"/>
    <col min="13066" max="13066" width="15.5703125" style="1" customWidth="1"/>
    <col min="13067" max="13067" width="17.28515625" style="1" customWidth="1"/>
    <col min="13068" max="13068" width="11.42578125" style="1"/>
    <col min="13069" max="13069" width="12.5703125" style="1" bestFit="1" customWidth="1"/>
    <col min="13070" max="13313" width="11.42578125" style="1"/>
    <col min="13314" max="13314" width="34.42578125" style="1" customWidth="1"/>
    <col min="13315" max="13315" width="17.85546875" style="1" customWidth="1"/>
    <col min="13316" max="13316" width="17.140625" style="1" bestFit="1" customWidth="1"/>
    <col min="13317" max="13317" width="15.28515625" style="1" bestFit="1" customWidth="1"/>
    <col min="13318" max="13318" width="17.7109375" style="1" customWidth="1"/>
    <col min="13319" max="13319" width="15.28515625" style="1" bestFit="1" customWidth="1"/>
    <col min="13320" max="13320" width="16" style="1" customWidth="1"/>
    <col min="13321" max="13321" width="12.85546875" style="1" customWidth="1"/>
    <col min="13322" max="13322" width="15.5703125" style="1" customWidth="1"/>
    <col min="13323" max="13323" width="17.28515625" style="1" customWidth="1"/>
    <col min="13324" max="13324" width="11.42578125" style="1"/>
    <col min="13325" max="13325" width="12.5703125" style="1" bestFit="1" customWidth="1"/>
    <col min="13326" max="13569" width="11.42578125" style="1"/>
    <col min="13570" max="13570" width="34.42578125" style="1" customWidth="1"/>
    <col min="13571" max="13571" width="17.85546875" style="1" customWidth="1"/>
    <col min="13572" max="13572" width="17.140625" style="1" bestFit="1" customWidth="1"/>
    <col min="13573" max="13573" width="15.28515625" style="1" bestFit="1" customWidth="1"/>
    <col min="13574" max="13574" width="17.7109375" style="1" customWidth="1"/>
    <col min="13575" max="13575" width="15.28515625" style="1" bestFit="1" customWidth="1"/>
    <col min="13576" max="13576" width="16" style="1" customWidth="1"/>
    <col min="13577" max="13577" width="12.85546875" style="1" customWidth="1"/>
    <col min="13578" max="13578" width="15.5703125" style="1" customWidth="1"/>
    <col min="13579" max="13579" width="17.28515625" style="1" customWidth="1"/>
    <col min="13580" max="13580" width="11.42578125" style="1"/>
    <col min="13581" max="13581" width="12.5703125" style="1" bestFit="1" customWidth="1"/>
    <col min="13582" max="13825" width="11.42578125" style="1"/>
    <col min="13826" max="13826" width="34.42578125" style="1" customWidth="1"/>
    <col min="13827" max="13827" width="17.85546875" style="1" customWidth="1"/>
    <col min="13828" max="13828" width="17.140625" style="1" bestFit="1" customWidth="1"/>
    <col min="13829" max="13829" width="15.28515625" style="1" bestFit="1" customWidth="1"/>
    <col min="13830" max="13830" width="17.7109375" style="1" customWidth="1"/>
    <col min="13831" max="13831" width="15.28515625" style="1" bestFit="1" customWidth="1"/>
    <col min="13832" max="13832" width="16" style="1" customWidth="1"/>
    <col min="13833" max="13833" width="12.85546875" style="1" customWidth="1"/>
    <col min="13834" max="13834" width="15.5703125" style="1" customWidth="1"/>
    <col min="13835" max="13835" width="17.28515625" style="1" customWidth="1"/>
    <col min="13836" max="13836" width="11.42578125" style="1"/>
    <col min="13837" max="13837" width="12.5703125" style="1" bestFit="1" customWidth="1"/>
    <col min="13838" max="14081" width="11.42578125" style="1"/>
    <col min="14082" max="14082" width="34.42578125" style="1" customWidth="1"/>
    <col min="14083" max="14083" width="17.85546875" style="1" customWidth="1"/>
    <col min="14084" max="14084" width="17.140625" style="1" bestFit="1" customWidth="1"/>
    <col min="14085" max="14085" width="15.28515625" style="1" bestFit="1" customWidth="1"/>
    <col min="14086" max="14086" width="17.7109375" style="1" customWidth="1"/>
    <col min="14087" max="14087" width="15.28515625" style="1" bestFit="1" customWidth="1"/>
    <col min="14088" max="14088" width="16" style="1" customWidth="1"/>
    <col min="14089" max="14089" width="12.85546875" style="1" customWidth="1"/>
    <col min="14090" max="14090" width="15.5703125" style="1" customWidth="1"/>
    <col min="14091" max="14091" width="17.28515625" style="1" customWidth="1"/>
    <col min="14092" max="14092" width="11.42578125" style="1"/>
    <col min="14093" max="14093" width="12.5703125" style="1" bestFit="1" customWidth="1"/>
    <col min="14094" max="14337" width="11.42578125" style="1"/>
    <col min="14338" max="14338" width="34.42578125" style="1" customWidth="1"/>
    <col min="14339" max="14339" width="17.85546875" style="1" customWidth="1"/>
    <col min="14340" max="14340" width="17.140625" style="1" bestFit="1" customWidth="1"/>
    <col min="14341" max="14341" width="15.28515625" style="1" bestFit="1" customWidth="1"/>
    <col min="14342" max="14342" width="17.7109375" style="1" customWidth="1"/>
    <col min="14343" max="14343" width="15.28515625" style="1" bestFit="1" customWidth="1"/>
    <col min="14344" max="14344" width="16" style="1" customWidth="1"/>
    <col min="14345" max="14345" width="12.85546875" style="1" customWidth="1"/>
    <col min="14346" max="14346" width="15.5703125" style="1" customWidth="1"/>
    <col min="14347" max="14347" width="17.28515625" style="1" customWidth="1"/>
    <col min="14348" max="14348" width="11.42578125" style="1"/>
    <col min="14349" max="14349" width="12.5703125" style="1" bestFit="1" customWidth="1"/>
    <col min="14350" max="14593" width="11.42578125" style="1"/>
    <col min="14594" max="14594" width="34.42578125" style="1" customWidth="1"/>
    <col min="14595" max="14595" width="17.85546875" style="1" customWidth="1"/>
    <col min="14596" max="14596" width="17.140625" style="1" bestFit="1" customWidth="1"/>
    <col min="14597" max="14597" width="15.28515625" style="1" bestFit="1" customWidth="1"/>
    <col min="14598" max="14598" width="17.7109375" style="1" customWidth="1"/>
    <col min="14599" max="14599" width="15.28515625" style="1" bestFit="1" customWidth="1"/>
    <col min="14600" max="14600" width="16" style="1" customWidth="1"/>
    <col min="14601" max="14601" width="12.85546875" style="1" customWidth="1"/>
    <col min="14602" max="14602" width="15.5703125" style="1" customWidth="1"/>
    <col min="14603" max="14603" width="17.28515625" style="1" customWidth="1"/>
    <col min="14604" max="14604" width="11.42578125" style="1"/>
    <col min="14605" max="14605" width="12.5703125" style="1" bestFit="1" customWidth="1"/>
    <col min="14606" max="14849" width="11.42578125" style="1"/>
    <col min="14850" max="14850" width="34.42578125" style="1" customWidth="1"/>
    <col min="14851" max="14851" width="17.85546875" style="1" customWidth="1"/>
    <col min="14852" max="14852" width="17.140625" style="1" bestFit="1" customWidth="1"/>
    <col min="14853" max="14853" width="15.28515625" style="1" bestFit="1" customWidth="1"/>
    <col min="14854" max="14854" width="17.7109375" style="1" customWidth="1"/>
    <col min="14855" max="14855" width="15.28515625" style="1" bestFit="1" customWidth="1"/>
    <col min="14856" max="14856" width="16" style="1" customWidth="1"/>
    <col min="14857" max="14857" width="12.85546875" style="1" customWidth="1"/>
    <col min="14858" max="14858" width="15.5703125" style="1" customWidth="1"/>
    <col min="14859" max="14859" width="17.28515625" style="1" customWidth="1"/>
    <col min="14860" max="14860" width="11.42578125" style="1"/>
    <col min="14861" max="14861" width="12.5703125" style="1" bestFit="1" customWidth="1"/>
    <col min="14862" max="15105" width="11.42578125" style="1"/>
    <col min="15106" max="15106" width="34.42578125" style="1" customWidth="1"/>
    <col min="15107" max="15107" width="17.85546875" style="1" customWidth="1"/>
    <col min="15108" max="15108" width="17.140625" style="1" bestFit="1" customWidth="1"/>
    <col min="15109" max="15109" width="15.28515625" style="1" bestFit="1" customWidth="1"/>
    <col min="15110" max="15110" width="17.7109375" style="1" customWidth="1"/>
    <col min="15111" max="15111" width="15.28515625" style="1" bestFit="1" customWidth="1"/>
    <col min="15112" max="15112" width="16" style="1" customWidth="1"/>
    <col min="15113" max="15113" width="12.85546875" style="1" customWidth="1"/>
    <col min="15114" max="15114" width="15.5703125" style="1" customWidth="1"/>
    <col min="15115" max="15115" width="17.28515625" style="1" customWidth="1"/>
    <col min="15116" max="15116" width="11.42578125" style="1"/>
    <col min="15117" max="15117" width="12.5703125" style="1" bestFit="1" customWidth="1"/>
    <col min="15118" max="15361" width="11.42578125" style="1"/>
    <col min="15362" max="15362" width="34.42578125" style="1" customWidth="1"/>
    <col min="15363" max="15363" width="17.85546875" style="1" customWidth="1"/>
    <col min="15364" max="15364" width="17.140625" style="1" bestFit="1" customWidth="1"/>
    <col min="15365" max="15365" width="15.28515625" style="1" bestFit="1" customWidth="1"/>
    <col min="15366" max="15366" width="17.7109375" style="1" customWidth="1"/>
    <col min="15367" max="15367" width="15.28515625" style="1" bestFit="1" customWidth="1"/>
    <col min="15368" max="15368" width="16" style="1" customWidth="1"/>
    <col min="15369" max="15369" width="12.85546875" style="1" customWidth="1"/>
    <col min="15370" max="15370" width="15.5703125" style="1" customWidth="1"/>
    <col min="15371" max="15371" width="17.28515625" style="1" customWidth="1"/>
    <col min="15372" max="15372" width="11.42578125" style="1"/>
    <col min="15373" max="15373" width="12.5703125" style="1" bestFit="1" customWidth="1"/>
    <col min="15374" max="15617" width="11.42578125" style="1"/>
    <col min="15618" max="15618" width="34.42578125" style="1" customWidth="1"/>
    <col min="15619" max="15619" width="17.85546875" style="1" customWidth="1"/>
    <col min="15620" max="15620" width="17.140625" style="1" bestFit="1" customWidth="1"/>
    <col min="15621" max="15621" width="15.28515625" style="1" bestFit="1" customWidth="1"/>
    <col min="15622" max="15622" width="17.7109375" style="1" customWidth="1"/>
    <col min="15623" max="15623" width="15.28515625" style="1" bestFit="1" customWidth="1"/>
    <col min="15624" max="15624" width="16" style="1" customWidth="1"/>
    <col min="15625" max="15625" width="12.85546875" style="1" customWidth="1"/>
    <col min="15626" max="15626" width="15.5703125" style="1" customWidth="1"/>
    <col min="15627" max="15627" width="17.28515625" style="1" customWidth="1"/>
    <col min="15628" max="15628" width="11.42578125" style="1"/>
    <col min="15629" max="15629" width="12.5703125" style="1" bestFit="1" customWidth="1"/>
    <col min="15630" max="15873" width="11.42578125" style="1"/>
    <col min="15874" max="15874" width="34.42578125" style="1" customWidth="1"/>
    <col min="15875" max="15875" width="17.85546875" style="1" customWidth="1"/>
    <col min="15876" max="15876" width="17.140625" style="1" bestFit="1" customWidth="1"/>
    <col min="15877" max="15877" width="15.28515625" style="1" bestFit="1" customWidth="1"/>
    <col min="15878" max="15878" width="17.7109375" style="1" customWidth="1"/>
    <col min="15879" max="15879" width="15.28515625" style="1" bestFit="1" customWidth="1"/>
    <col min="15880" max="15880" width="16" style="1" customWidth="1"/>
    <col min="15881" max="15881" width="12.85546875" style="1" customWidth="1"/>
    <col min="15882" max="15882" width="15.5703125" style="1" customWidth="1"/>
    <col min="15883" max="15883" width="17.28515625" style="1" customWidth="1"/>
    <col min="15884" max="15884" width="11.42578125" style="1"/>
    <col min="15885" max="15885" width="12.5703125" style="1" bestFit="1" customWidth="1"/>
    <col min="15886" max="16129" width="11.42578125" style="1"/>
    <col min="16130" max="16130" width="34.42578125" style="1" customWidth="1"/>
    <col min="16131" max="16131" width="17.85546875" style="1" customWidth="1"/>
    <col min="16132" max="16132" width="17.140625" style="1" bestFit="1" customWidth="1"/>
    <col min="16133" max="16133" width="15.28515625" style="1" bestFit="1" customWidth="1"/>
    <col min="16134" max="16134" width="17.7109375" style="1" customWidth="1"/>
    <col min="16135" max="16135" width="15.28515625" style="1" bestFit="1" customWidth="1"/>
    <col min="16136" max="16136" width="16" style="1" customWidth="1"/>
    <col min="16137" max="16137" width="12.85546875" style="1" customWidth="1"/>
    <col min="16138" max="16138" width="15.5703125" style="1" customWidth="1"/>
    <col min="16139" max="16139" width="17.28515625" style="1" customWidth="1"/>
    <col min="16140" max="16140" width="11.42578125" style="1"/>
    <col min="16141" max="16141" width="12.5703125" style="1" bestFit="1" customWidth="1"/>
    <col min="16142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"&amp;[12]Indice!C3</f>
        <v>AL 31 DE DICIEMBRE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63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85" t="s">
        <v>9</v>
      </c>
      <c r="G8" s="85" t="s">
        <v>10</v>
      </c>
      <c r="H8" s="85" t="s">
        <v>11</v>
      </c>
      <c r="I8" s="85" t="s">
        <v>12</v>
      </c>
      <c r="J8" s="8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</row>
    <row r="34" spans="2:14" s="2" customFormat="1" ht="25.5">
      <c r="B34" s="17"/>
      <c r="C34" s="18" t="s">
        <v>28</v>
      </c>
      <c r="D34" s="19" t="s">
        <v>29</v>
      </c>
      <c r="E34" s="109">
        <v>8398263.1790000051</v>
      </c>
      <c r="F34" s="110">
        <f>2079617.94+2092858.26+2106182.27+2119595.7+9</f>
        <v>8398263.1700000018</v>
      </c>
      <c r="G34" s="109"/>
      <c r="H34" s="109"/>
      <c r="I34" s="109"/>
      <c r="J34" s="109"/>
      <c r="K34" s="111">
        <f t="shared" ref="K34:K39" si="0">+E34-F34</f>
        <v>9.0000033378601074E-3</v>
      </c>
      <c r="M34" s="61"/>
    </row>
    <row r="35" spans="2:14" s="2" customFormat="1" ht="25.5">
      <c r="B35" s="17"/>
      <c r="C35" s="18" t="s">
        <v>28</v>
      </c>
      <c r="D35" s="19" t="s">
        <v>30</v>
      </c>
      <c r="E35" s="109">
        <v>5511966.1299999803</v>
      </c>
      <c r="F35" s="110">
        <f>1825673.93+1837297.39+1845949.98+3045</f>
        <v>5511966.2999999998</v>
      </c>
      <c r="G35" s="109"/>
      <c r="H35" s="109"/>
      <c r="I35" s="109"/>
      <c r="J35" s="109"/>
      <c r="K35" s="111">
        <f t="shared" si="0"/>
        <v>-0.17000001948326826</v>
      </c>
      <c r="N35" s="112"/>
    </row>
    <row r="36" spans="2:14" s="2" customFormat="1" ht="63.75">
      <c r="B36" s="17"/>
      <c r="C36" s="18" t="s">
        <v>31</v>
      </c>
      <c r="D36" s="19" t="s">
        <v>32</v>
      </c>
      <c r="E36" s="109">
        <v>96365907.090000123</v>
      </c>
      <c r="F36" s="110">
        <f>(1637397.17*9)+81629332.56</f>
        <v>96365907.090000004</v>
      </c>
      <c r="G36" s="109"/>
      <c r="H36" s="109"/>
      <c r="I36" s="109"/>
      <c r="J36" s="109"/>
      <c r="K36" s="111">
        <f t="shared" si="0"/>
        <v>1.1920928955078125E-7</v>
      </c>
    </row>
    <row r="37" spans="2:14" s="2" customFormat="1" ht="25.5">
      <c r="B37" s="17"/>
      <c r="C37" s="18" t="s">
        <v>28</v>
      </c>
      <c r="D37" s="19" t="s">
        <v>33</v>
      </c>
      <c r="E37" s="109">
        <v>29031782.82</v>
      </c>
      <c r="F37" s="110">
        <f>439874.23*8+(25512705.12)+84</f>
        <v>29031782.960000001</v>
      </c>
      <c r="G37" s="109"/>
      <c r="H37" s="109"/>
      <c r="I37" s="109"/>
      <c r="J37" s="109"/>
      <c r="K37" s="111">
        <f t="shared" si="0"/>
        <v>-0.14000000059604645</v>
      </c>
    </row>
    <row r="38" spans="2:14" s="2" customFormat="1" ht="38.25">
      <c r="B38" s="17"/>
      <c r="C38" s="18" t="s">
        <v>34</v>
      </c>
      <c r="D38" s="19" t="s">
        <v>35</v>
      </c>
      <c r="E38" s="109">
        <v>14935418</v>
      </c>
      <c r="F38" s="110">
        <f>(439277*4)+13178310</f>
        <v>14935418</v>
      </c>
      <c r="G38" s="109"/>
      <c r="H38" s="109"/>
      <c r="I38" s="109"/>
      <c r="J38" s="109"/>
      <c r="K38" s="111">
        <f t="shared" si="0"/>
        <v>0</v>
      </c>
    </row>
    <row r="39" spans="2:14" s="2" customFormat="1" ht="25.5">
      <c r="B39" s="17"/>
      <c r="C39" s="18" t="s">
        <v>36</v>
      </c>
      <c r="D39" s="19" t="s">
        <v>37</v>
      </c>
      <c r="E39" s="109">
        <v>40079389</v>
      </c>
      <c r="F39" s="113">
        <f>482884*7+(36699201)</f>
        <v>40079389</v>
      </c>
      <c r="G39" s="109"/>
      <c r="H39" s="109"/>
      <c r="I39" s="109"/>
      <c r="J39" s="109"/>
      <c r="K39" s="111">
        <f t="shared" si="0"/>
        <v>0</v>
      </c>
    </row>
    <row r="40" spans="2:14" s="2" customFormat="1" ht="25.5">
      <c r="B40" s="17"/>
      <c r="C40" s="25" t="s">
        <v>28</v>
      </c>
      <c r="D40" s="68" t="s">
        <v>38</v>
      </c>
      <c r="E40" s="113">
        <v>66783908.099999994</v>
      </c>
      <c r="F40" s="113">
        <f>(3789547*3)+55415267</f>
        <v>66783908</v>
      </c>
      <c r="G40" s="109"/>
      <c r="H40" s="109"/>
      <c r="I40" s="109"/>
      <c r="J40" s="109"/>
      <c r="K40" s="111">
        <f>+E40-F40+G40</f>
        <v>9.9999994039535522E-2</v>
      </c>
    </row>
    <row r="41" spans="2:14" s="2" customFormat="1" ht="38.25">
      <c r="B41" s="17"/>
      <c r="C41" s="25" t="s">
        <v>39</v>
      </c>
      <c r="D41" s="68" t="s">
        <v>40</v>
      </c>
      <c r="E41" s="113">
        <v>183429539.66</v>
      </c>
      <c r="F41" s="113">
        <f>1239388.78*12</f>
        <v>14872665.359999999</v>
      </c>
      <c r="G41" s="109"/>
      <c r="H41" s="109"/>
      <c r="I41" s="109"/>
      <c r="J41" s="109"/>
      <c r="K41" s="111">
        <f>+E41-F41+G41</f>
        <v>168556874.30000001</v>
      </c>
    </row>
    <row r="42" spans="2:14" s="2" customFormat="1">
      <c r="B42" s="26"/>
      <c r="C42" s="27"/>
      <c r="D42" s="28"/>
      <c r="E42" s="114"/>
      <c r="F42" s="115"/>
      <c r="G42" s="114"/>
      <c r="H42" s="114"/>
      <c r="I42" s="114"/>
      <c r="J42" s="114"/>
      <c r="K42" s="116"/>
    </row>
    <row r="43" spans="2:14">
      <c r="B43" s="11"/>
      <c r="C43" s="12"/>
      <c r="D43" s="12"/>
      <c r="E43" s="117"/>
      <c r="F43" s="115"/>
      <c r="G43" s="117"/>
      <c r="H43" s="117"/>
      <c r="I43" s="117"/>
      <c r="J43" s="117"/>
      <c r="K43" s="118"/>
    </row>
    <row r="44" spans="2:14">
      <c r="B44" s="11" t="s">
        <v>41</v>
      </c>
      <c r="C44" s="12"/>
      <c r="D44" s="12"/>
      <c r="E44" s="117"/>
      <c r="F44" s="115"/>
      <c r="G44" s="117"/>
      <c r="H44" s="117"/>
      <c r="I44" s="117"/>
      <c r="J44" s="117"/>
      <c r="K44" s="118"/>
    </row>
    <row r="45" spans="2:14" ht="38.25">
      <c r="B45" s="34" t="s">
        <v>42</v>
      </c>
      <c r="C45" s="18" t="s">
        <v>43</v>
      </c>
      <c r="D45" s="35" t="s">
        <v>44</v>
      </c>
      <c r="E45" s="109">
        <v>69308876.560000002</v>
      </c>
      <c r="F45" s="113">
        <f>(402639.01*12)</f>
        <v>4831668.12</v>
      </c>
      <c r="G45" s="109"/>
      <c r="H45" s="109"/>
      <c r="I45" s="109"/>
      <c r="J45" s="109"/>
      <c r="K45" s="111">
        <f>+E45-F45+G45+I45</f>
        <v>64477208.440000005</v>
      </c>
    </row>
    <row r="46" spans="2:14">
      <c r="B46" s="11"/>
      <c r="C46" s="12"/>
      <c r="D46" s="12"/>
      <c r="E46" s="117"/>
      <c r="F46" s="115"/>
      <c r="G46" s="117"/>
      <c r="H46" s="117"/>
      <c r="I46" s="117"/>
      <c r="J46" s="117"/>
      <c r="K46" s="118"/>
    </row>
    <row r="47" spans="2:14" hidden="1">
      <c r="B47" s="11" t="s">
        <v>20</v>
      </c>
      <c r="C47" s="12"/>
      <c r="D47" s="12"/>
      <c r="E47" s="117"/>
      <c r="F47" s="115"/>
      <c r="G47" s="117"/>
      <c r="H47" s="117"/>
      <c r="I47" s="117"/>
      <c r="J47" s="117"/>
      <c r="K47" s="118"/>
    </row>
    <row r="48" spans="2:14" hidden="1">
      <c r="B48" s="11"/>
      <c r="C48" s="12"/>
      <c r="D48" s="12"/>
      <c r="E48" s="117"/>
      <c r="F48" s="115"/>
      <c r="G48" s="117"/>
      <c r="H48" s="117"/>
      <c r="I48" s="117"/>
      <c r="J48" s="117"/>
      <c r="K48" s="118"/>
    </row>
    <row r="49" spans="2:13" hidden="1">
      <c r="B49" s="11" t="s">
        <v>21</v>
      </c>
      <c r="C49" s="12"/>
      <c r="D49" s="12"/>
      <c r="E49" s="117"/>
      <c r="F49" s="115"/>
      <c r="G49" s="117"/>
      <c r="H49" s="117"/>
      <c r="I49" s="117"/>
      <c r="J49" s="117"/>
      <c r="K49" s="118"/>
    </row>
    <row r="50" spans="2:13" hidden="1">
      <c r="B50" s="11" t="s">
        <v>22</v>
      </c>
      <c r="C50" s="12"/>
      <c r="D50" s="12"/>
      <c r="E50" s="117"/>
      <c r="F50" s="115"/>
      <c r="G50" s="117"/>
      <c r="H50" s="117"/>
      <c r="I50" s="117"/>
      <c r="J50" s="117"/>
      <c r="K50" s="118"/>
    </row>
    <row r="51" spans="2:13" hidden="1">
      <c r="B51" s="11" t="s">
        <v>23</v>
      </c>
      <c r="C51" s="12"/>
      <c r="D51" s="12"/>
      <c r="E51" s="117"/>
      <c r="F51" s="115"/>
      <c r="G51" s="117"/>
      <c r="H51" s="117"/>
      <c r="I51" s="117"/>
      <c r="J51" s="117"/>
      <c r="K51" s="118"/>
    </row>
    <row r="52" spans="2:13" hidden="1">
      <c r="B52" s="11" t="s">
        <v>41</v>
      </c>
      <c r="C52" s="12"/>
      <c r="D52" s="12"/>
      <c r="E52" s="117"/>
      <c r="F52" s="115"/>
      <c r="G52" s="117"/>
      <c r="H52" s="117"/>
      <c r="I52" s="117"/>
      <c r="J52" s="117"/>
      <c r="K52" s="118"/>
    </row>
    <row r="53" spans="2:13" hidden="1">
      <c r="B53" s="11" t="s">
        <v>25</v>
      </c>
      <c r="C53" s="12"/>
      <c r="D53" s="12"/>
      <c r="E53" s="117"/>
      <c r="F53" s="115"/>
      <c r="G53" s="117"/>
      <c r="H53" s="117"/>
      <c r="I53" s="117"/>
      <c r="J53" s="117"/>
      <c r="K53" s="118"/>
    </row>
    <row r="54" spans="2:13" hidden="1">
      <c r="B54" s="11"/>
      <c r="C54" s="12"/>
      <c r="D54" s="12"/>
      <c r="E54" s="117"/>
      <c r="F54" s="115"/>
      <c r="G54" s="117"/>
      <c r="H54" s="117"/>
      <c r="I54" s="117"/>
      <c r="J54" s="117"/>
      <c r="K54" s="118"/>
    </row>
    <row r="55" spans="2:13" hidden="1">
      <c r="B55" s="15" t="s">
        <v>45</v>
      </c>
      <c r="C55" s="12"/>
      <c r="D55" s="12"/>
      <c r="E55" s="117"/>
      <c r="F55" s="115"/>
      <c r="G55" s="117"/>
      <c r="H55" s="117"/>
      <c r="I55" s="117"/>
      <c r="J55" s="117"/>
      <c r="K55" s="118"/>
    </row>
    <row r="56" spans="2:13" hidden="1">
      <c r="B56" s="11"/>
      <c r="C56" s="12"/>
      <c r="D56" s="12"/>
      <c r="E56" s="117"/>
      <c r="F56" s="115"/>
      <c r="G56" s="117"/>
      <c r="H56" s="117"/>
      <c r="I56" s="117"/>
      <c r="J56" s="117"/>
      <c r="K56" s="118"/>
    </row>
    <row r="57" spans="2:13" hidden="1">
      <c r="B57" s="15" t="s">
        <v>46</v>
      </c>
      <c r="C57" s="12"/>
      <c r="D57" s="12"/>
      <c r="E57" s="117"/>
      <c r="F57" s="115"/>
      <c r="G57" s="117"/>
      <c r="H57" s="117"/>
      <c r="I57" s="117"/>
      <c r="J57" s="117"/>
      <c r="K57" s="118"/>
    </row>
    <row r="58" spans="2:13">
      <c r="B58" s="11"/>
      <c r="C58" s="12"/>
      <c r="D58" s="12"/>
      <c r="E58" s="117"/>
      <c r="F58" s="115"/>
      <c r="G58" s="117"/>
      <c r="H58" s="117"/>
      <c r="I58" s="117"/>
      <c r="J58" s="117"/>
      <c r="K58" s="118"/>
    </row>
    <row r="59" spans="2:13">
      <c r="B59" s="15" t="s">
        <v>47</v>
      </c>
      <c r="C59" s="12"/>
      <c r="D59" s="12"/>
      <c r="E59" s="117">
        <f t="shared" ref="E59:J59" si="1">SUM(E34:E58)</f>
        <v>513845050.53900009</v>
      </c>
      <c r="F59" s="119">
        <f t="shared" si="1"/>
        <v>280810968</v>
      </c>
      <c r="G59" s="117">
        <f t="shared" si="1"/>
        <v>0</v>
      </c>
      <c r="H59" s="117">
        <f t="shared" si="1"/>
        <v>0</v>
      </c>
      <c r="I59" s="117">
        <f t="shared" si="1"/>
        <v>0</v>
      </c>
      <c r="J59" s="117">
        <f t="shared" si="1"/>
        <v>0</v>
      </c>
      <c r="K59" s="120">
        <f>SUM(K34:K58)</f>
        <v>233034082.53900009</v>
      </c>
    </row>
    <row r="60" spans="2:13">
      <c r="B60" s="11"/>
      <c r="C60" s="12"/>
      <c r="D60" s="12"/>
      <c r="E60" s="117"/>
      <c r="F60" s="114"/>
      <c r="G60" s="117"/>
      <c r="H60" s="117"/>
      <c r="I60" s="117"/>
      <c r="J60" s="117"/>
      <c r="K60" s="118"/>
    </row>
    <row r="61" spans="2:13" ht="13.5" thickBot="1">
      <c r="B61" s="37"/>
      <c r="C61" s="38"/>
      <c r="D61" s="38"/>
      <c r="E61" s="121"/>
      <c r="F61" s="122"/>
      <c r="G61" s="121"/>
      <c r="H61" s="121"/>
      <c r="I61" s="121"/>
      <c r="J61" s="121"/>
      <c r="K61" s="123"/>
    </row>
    <row r="62" spans="2:13">
      <c r="B62" s="42"/>
      <c r="E62" s="124"/>
      <c r="F62" s="125"/>
      <c r="G62" s="124"/>
      <c r="H62" s="124"/>
      <c r="I62" s="124"/>
      <c r="J62" s="124"/>
      <c r="K62" s="124"/>
    </row>
    <row r="63" spans="2:13">
      <c r="B63" s="42" t="s">
        <v>48</v>
      </c>
      <c r="C63" s="42"/>
      <c r="D63" s="42"/>
      <c r="E63" s="124"/>
      <c r="F63" s="125"/>
      <c r="G63" s="124"/>
      <c r="H63" s="124"/>
      <c r="I63" s="124"/>
      <c r="J63" s="42"/>
      <c r="K63" s="42"/>
      <c r="L63" s="42"/>
      <c r="M63" s="42"/>
    </row>
    <row r="64" spans="2:13">
      <c r="B64" s="42"/>
      <c r="C64" s="42"/>
      <c r="D64" s="42"/>
      <c r="E64" s="126"/>
      <c r="F64" s="125"/>
      <c r="G64" s="124"/>
      <c r="H64" s="124"/>
      <c r="I64" s="124"/>
      <c r="J64" s="42"/>
      <c r="K64" s="42"/>
      <c r="L64" s="42"/>
      <c r="M64" s="42"/>
    </row>
    <row r="65" spans="2:13">
      <c r="B65" s="42"/>
      <c r="C65" s="42"/>
      <c r="D65" s="42"/>
      <c r="E65" s="124"/>
      <c r="F65" s="125"/>
      <c r="G65" s="124"/>
      <c r="H65" s="124"/>
      <c r="I65" s="124"/>
      <c r="J65" s="42"/>
      <c r="K65" s="42"/>
      <c r="L65" s="42"/>
      <c r="M65" s="42"/>
    </row>
    <row r="66" spans="2:13">
      <c r="B66" s="42"/>
      <c r="C66" s="42"/>
      <c r="D66" s="42"/>
      <c r="E66" s="124"/>
      <c r="F66" s="125"/>
      <c r="G66" s="124"/>
      <c r="H66" s="124"/>
      <c r="I66" s="124"/>
      <c r="J66" s="42"/>
      <c r="K66" s="42"/>
      <c r="L66" s="42"/>
      <c r="M66" s="42"/>
    </row>
    <row r="67" spans="2:13">
      <c r="B67" s="42"/>
      <c r="C67" s="42"/>
      <c r="D67" s="42"/>
      <c r="E67" s="124"/>
      <c r="F67" s="125"/>
      <c r="G67" s="124"/>
      <c r="H67" s="124"/>
      <c r="I67" s="124"/>
      <c r="J67" s="42"/>
      <c r="K67" s="42"/>
      <c r="L67" s="42"/>
      <c r="M67" s="42"/>
    </row>
    <row r="68" spans="2:13">
      <c r="B68" s="42"/>
      <c r="C68" s="42"/>
      <c r="D68" s="42"/>
      <c r="E68" s="124"/>
      <c r="F68" s="125"/>
      <c r="G68" s="124"/>
      <c r="H68" s="124"/>
      <c r="I68" s="124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127" t="s">
        <v>49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8"/>
      <c r="M70" s="42"/>
    </row>
    <row r="71" spans="2:13">
      <c r="B71" s="127" t="s">
        <v>50</v>
      </c>
      <c r="C71" s="127"/>
      <c r="D71" s="127"/>
      <c r="E71" s="127"/>
      <c r="F71" s="127"/>
      <c r="G71" s="127"/>
      <c r="H71" s="127"/>
      <c r="I71" s="127"/>
      <c r="J71" s="127"/>
      <c r="K71" s="127"/>
      <c r="L71" s="128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129"/>
      <c r="K80" s="129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129"/>
      <c r="K81" s="129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129"/>
      <c r="K82" s="129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129"/>
      <c r="K83" s="129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42"/>
      <c r="J84" s="129"/>
      <c r="K84" s="130"/>
      <c r="L84" s="50"/>
      <c r="M84" s="50"/>
    </row>
    <row r="85" spans="2:13">
      <c r="B85" s="42"/>
      <c r="C85" s="42"/>
      <c r="D85" s="42"/>
      <c r="E85" s="42"/>
      <c r="F85" s="45"/>
      <c r="G85" s="42"/>
      <c r="H85" s="42"/>
      <c r="I85" s="42"/>
      <c r="J85" s="130"/>
      <c r="K85" s="130"/>
      <c r="L85" s="50"/>
      <c r="M85" s="50"/>
    </row>
    <row r="86" spans="2:13">
      <c r="B86" s="42"/>
      <c r="C86" s="42"/>
      <c r="D86" s="42"/>
      <c r="E86" s="42"/>
      <c r="F86" s="45"/>
      <c r="G86" s="42"/>
      <c r="H86" s="42"/>
      <c r="I86" s="42"/>
      <c r="J86" s="130"/>
      <c r="K86" s="130"/>
      <c r="L86" s="50"/>
      <c r="M86" s="50"/>
    </row>
    <row r="87" spans="2:13">
      <c r="B87" s="42"/>
      <c r="C87" s="42"/>
      <c r="D87" s="42"/>
      <c r="E87" s="42"/>
      <c r="F87" s="45"/>
      <c r="G87" s="42"/>
      <c r="H87" s="42"/>
      <c r="I87" s="42"/>
      <c r="J87" s="130"/>
      <c r="K87" s="130"/>
      <c r="L87" s="50"/>
      <c r="M87" s="50"/>
    </row>
    <row r="88" spans="2:13">
      <c r="B88" s="42"/>
      <c r="C88" s="42"/>
      <c r="D88" s="42"/>
      <c r="E88" s="42"/>
      <c r="F88" s="45"/>
      <c r="G88" s="42"/>
      <c r="H88" s="42"/>
      <c r="I88" s="42"/>
      <c r="J88" s="129"/>
      <c r="K88" s="129"/>
      <c r="L88" s="50"/>
      <c r="M88" s="50"/>
    </row>
    <row r="89" spans="2:13">
      <c r="B89" s="42"/>
      <c r="C89" s="42"/>
      <c r="D89" s="42"/>
      <c r="E89" s="42"/>
      <c r="F89" s="45"/>
      <c r="G89" s="42"/>
      <c r="H89" s="42"/>
      <c r="I89" s="42"/>
      <c r="J89" s="129"/>
      <c r="K89" s="129"/>
      <c r="L89" s="50"/>
      <c r="M89" s="50"/>
    </row>
    <row r="90" spans="2:13">
      <c r="B90" s="42"/>
      <c r="C90" s="42"/>
      <c r="D90" s="42"/>
      <c r="E90" s="42"/>
      <c r="F90" s="45"/>
      <c r="G90" s="42"/>
      <c r="H90" s="42"/>
      <c r="I90" s="42"/>
      <c r="J90" s="129"/>
      <c r="K90" s="129"/>
      <c r="L90" s="50"/>
      <c r="M90" s="50"/>
    </row>
    <row r="91" spans="2:13">
      <c r="B91" s="42"/>
      <c r="C91" s="42"/>
      <c r="D91" s="42"/>
      <c r="E91" s="42"/>
      <c r="F91" s="45"/>
      <c r="G91" s="42"/>
      <c r="H91" s="42"/>
      <c r="I91" s="42"/>
      <c r="J91" s="129"/>
      <c r="K91" s="129"/>
      <c r="L91" s="50"/>
      <c r="M91" s="50"/>
    </row>
    <row r="92" spans="2:13">
      <c r="B92" s="42"/>
      <c r="C92" s="42"/>
      <c r="D92" s="42"/>
      <c r="E92" s="42"/>
      <c r="F92" s="45"/>
      <c r="G92" s="42"/>
      <c r="H92" s="42"/>
      <c r="I92" s="42"/>
      <c r="J92" s="129"/>
      <c r="K92" s="129"/>
      <c r="L92" s="42"/>
      <c r="M92" s="42"/>
    </row>
    <row r="93" spans="2:13">
      <c r="B93" s="42"/>
      <c r="C93" s="42"/>
      <c r="D93" s="42"/>
      <c r="E93" s="42"/>
      <c r="F93" s="45"/>
      <c r="G93" s="42"/>
      <c r="H93" s="42"/>
      <c r="I93" s="42"/>
      <c r="J93" s="129"/>
      <c r="K93" s="129"/>
    </row>
    <row r="94" spans="2:13">
      <c r="B94" s="42"/>
      <c r="C94" s="42"/>
      <c r="D94" s="42"/>
      <c r="E94" s="42"/>
      <c r="F94" s="45"/>
      <c r="G94" s="42"/>
      <c r="H94" s="42"/>
      <c r="I94" s="42"/>
      <c r="J94" s="131"/>
      <c r="K94" s="129"/>
    </row>
    <row r="95" spans="2:13">
      <c r="B95" s="42"/>
      <c r="C95" s="42"/>
      <c r="D95" s="42"/>
      <c r="E95" s="42"/>
      <c r="F95" s="45"/>
      <c r="G95" s="42"/>
      <c r="H95" s="42"/>
      <c r="I95" s="42"/>
      <c r="J95" s="131"/>
      <c r="K95" s="129"/>
    </row>
    <row r="96" spans="2:13">
      <c r="B96" s="42"/>
      <c r="C96" s="42"/>
      <c r="D96" s="42"/>
      <c r="E96" s="42"/>
      <c r="F96" s="45"/>
      <c r="G96" s="42"/>
      <c r="H96" s="42"/>
      <c r="I96" s="42"/>
      <c r="J96" s="131"/>
      <c r="K96" s="129"/>
    </row>
    <row r="97" spans="2:11">
      <c r="B97" s="42"/>
      <c r="C97" s="42"/>
      <c r="D97" s="42"/>
      <c r="E97" s="42"/>
      <c r="F97" s="45"/>
      <c r="G97" s="42"/>
      <c r="H97" s="42"/>
      <c r="I97" s="42"/>
      <c r="J97" s="131"/>
      <c r="K97" s="129"/>
    </row>
    <row r="98" spans="2:11">
      <c r="B98" s="42"/>
      <c r="C98" s="42"/>
      <c r="D98" s="42"/>
      <c r="E98" s="42"/>
      <c r="F98" s="45"/>
      <c r="G98" s="42"/>
      <c r="H98" s="42"/>
      <c r="I98" s="42"/>
      <c r="J98" s="132"/>
      <c r="K98" s="129"/>
    </row>
    <row r="99" spans="2:11">
      <c r="B99" s="42"/>
      <c r="C99" s="42"/>
      <c r="D99" s="42"/>
      <c r="E99" s="42"/>
      <c r="F99" s="45"/>
      <c r="G99" s="42"/>
      <c r="H99" s="42"/>
      <c r="I99" s="42"/>
      <c r="J99" s="129"/>
      <c r="K99" s="129"/>
    </row>
    <row r="100" spans="2:11">
      <c r="B100" s="42"/>
      <c r="C100" s="42"/>
      <c r="D100" s="42"/>
      <c r="E100" s="42"/>
      <c r="F100" s="45"/>
      <c r="G100" s="42"/>
      <c r="H100" s="42"/>
      <c r="I100" s="42"/>
      <c r="J100" s="129"/>
      <c r="K100" s="129"/>
    </row>
    <row r="101" spans="2:11">
      <c r="B101" s="42"/>
      <c r="C101" s="42"/>
      <c r="D101" s="42"/>
      <c r="E101" s="42"/>
      <c r="F101" s="45"/>
      <c r="G101" s="42"/>
      <c r="H101" s="42"/>
      <c r="I101" s="42"/>
      <c r="J101" s="129"/>
      <c r="K101" s="129"/>
    </row>
    <row r="102" spans="2:11">
      <c r="B102" s="42"/>
      <c r="C102" s="42"/>
      <c r="D102" s="42"/>
      <c r="E102" s="42"/>
      <c r="F102" s="45"/>
      <c r="G102" s="42"/>
      <c r="H102" s="42"/>
      <c r="I102" s="42"/>
      <c r="J102" s="129"/>
      <c r="K102" s="129"/>
    </row>
    <row r="103" spans="2:11">
      <c r="B103" s="42"/>
      <c r="C103" s="42"/>
      <c r="D103" s="42"/>
      <c r="E103" s="42"/>
      <c r="F103" s="45"/>
      <c r="G103" s="42"/>
      <c r="H103" s="42"/>
      <c r="I103" s="42"/>
      <c r="J103" s="129"/>
      <c r="K103" s="129"/>
    </row>
    <row r="104" spans="2:11">
      <c r="B104" s="42"/>
      <c r="C104" s="42"/>
      <c r="D104" s="42"/>
      <c r="E104" s="42"/>
      <c r="F104" s="45"/>
      <c r="G104" s="42"/>
      <c r="H104" s="42"/>
      <c r="I104" s="42"/>
      <c r="J104" s="129"/>
      <c r="K104" s="129"/>
    </row>
    <row r="105" spans="2:11">
      <c r="B105" s="42"/>
      <c r="C105" s="42"/>
      <c r="D105" s="42"/>
      <c r="E105" s="42"/>
      <c r="F105" s="45"/>
      <c r="G105" s="42"/>
      <c r="H105" s="42"/>
      <c r="I105" s="42"/>
      <c r="J105" s="129"/>
      <c r="K105" s="129"/>
    </row>
    <row r="106" spans="2:11">
      <c r="B106" s="42"/>
      <c r="C106" s="42"/>
      <c r="D106" s="42"/>
      <c r="E106" s="42"/>
      <c r="F106" s="45"/>
      <c r="G106" s="42"/>
      <c r="H106" s="42"/>
      <c r="I106" s="42"/>
      <c r="J106" s="129"/>
      <c r="K106" s="129"/>
    </row>
    <row r="107" spans="2:11">
      <c r="B107" s="42"/>
      <c r="C107" s="42"/>
      <c r="D107" s="42"/>
      <c r="E107" s="42"/>
      <c r="F107" s="45"/>
      <c r="G107" s="42"/>
      <c r="H107" s="42"/>
      <c r="I107" s="42"/>
      <c r="J107" s="129"/>
      <c r="K107" s="129"/>
    </row>
    <row r="108" spans="2:11">
      <c r="B108" s="42"/>
      <c r="C108" s="42"/>
      <c r="D108" s="42"/>
      <c r="E108" s="42"/>
      <c r="F108" s="45"/>
      <c r="G108" s="42"/>
      <c r="H108" s="42"/>
      <c r="I108" s="42"/>
      <c r="J108" s="129"/>
      <c r="K108" s="129"/>
    </row>
    <row r="109" spans="2:11">
      <c r="B109" s="42"/>
      <c r="C109" s="42"/>
      <c r="D109" s="42"/>
      <c r="E109" s="42"/>
      <c r="F109" s="45"/>
      <c r="G109" s="42"/>
      <c r="H109" s="42"/>
      <c r="I109" s="42"/>
      <c r="J109" s="129"/>
      <c r="K109" s="129"/>
    </row>
    <row r="110" spans="2:11">
      <c r="H110" s="51"/>
      <c r="I110" s="51"/>
      <c r="J110" s="133"/>
      <c r="K110" s="133"/>
    </row>
    <row r="111" spans="2:11">
      <c r="H111" s="51"/>
      <c r="I111" s="51"/>
      <c r="J111" s="133"/>
      <c r="K111" s="133"/>
    </row>
    <row r="112" spans="2:11">
      <c r="H112" s="51"/>
      <c r="I112" s="51"/>
      <c r="J112" s="133"/>
      <c r="K112" s="133"/>
    </row>
    <row r="113" spans="8:11">
      <c r="H113" s="51"/>
      <c r="I113" s="51"/>
      <c r="J113" s="133"/>
      <c r="K113" s="133"/>
    </row>
    <row r="114" spans="8:11">
      <c r="H114" s="51"/>
      <c r="I114" s="51"/>
      <c r="J114" s="133"/>
      <c r="K114" s="133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  <mergeCell ref="K6:K8"/>
    <mergeCell ref="F7:H7"/>
  </mergeCells>
  <printOptions horizontalCentered="1"/>
  <pageMargins left="0.11811023622047245" right="0.11811023622047245" top="0.15748031496062992" bottom="0.15748031496062992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7">
    <tabColor theme="4"/>
  </sheetPr>
  <dimension ref="B1:N122"/>
  <sheetViews>
    <sheetView zoomScale="85" zoomScaleNormal="85" workbookViewId="0">
      <selection activeCell="D38" sqref="D38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5.140625" style="2" bestFit="1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"&amp;[2]Indice!C3</f>
        <v>AL 28 DE FEBRERO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52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21">
        <f>2079617.94+2092858.26</f>
        <v>4172476.2</v>
      </c>
      <c r="G34" s="20"/>
      <c r="H34" s="20"/>
      <c r="I34" s="20"/>
      <c r="J34" s="20"/>
      <c r="K34" s="22">
        <v>4225786.9790000049</v>
      </c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21">
        <f>1825673.93+1837297.39</f>
        <v>3662971.32</v>
      </c>
      <c r="G35" s="20"/>
      <c r="H35" s="20"/>
      <c r="I35" s="20"/>
      <c r="J35" s="20"/>
      <c r="K35" s="22">
        <v>1848994.8099999805</v>
      </c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21">
        <f>1637397.17*2</f>
        <v>3274794.34</v>
      </c>
      <c r="G36" s="20"/>
      <c r="H36" s="20"/>
      <c r="I36" s="20"/>
      <c r="J36" s="20"/>
      <c r="K36" s="22">
        <v>93091112.750000119</v>
      </c>
    </row>
    <row r="37" spans="2:14" s="2" customFormat="1" ht="25.5">
      <c r="B37" s="17"/>
      <c r="C37" s="18" t="s">
        <v>28</v>
      </c>
      <c r="D37" s="19" t="s">
        <v>33</v>
      </c>
      <c r="E37" s="20">
        <v>29031780.763157979</v>
      </c>
      <c r="F37" s="21">
        <f>439874.23*2</f>
        <v>879748.46</v>
      </c>
      <c r="G37" s="20"/>
      <c r="H37" s="20"/>
      <c r="I37" s="20"/>
      <c r="J37" s="20"/>
      <c r="K37" s="22">
        <v>28152032.303157978</v>
      </c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21">
        <f>439277*2</f>
        <v>878554</v>
      </c>
      <c r="G38" s="20"/>
      <c r="H38" s="20"/>
      <c r="I38" s="20"/>
      <c r="J38" s="20"/>
      <c r="K38" s="22">
        <v>14056864</v>
      </c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24">
        <f>482884*2</f>
        <v>965768</v>
      </c>
      <c r="G39" s="20"/>
      <c r="H39" s="20"/>
      <c r="I39" s="20"/>
      <c r="J39" s="20"/>
      <c r="K39" s="22">
        <v>39113621</v>
      </c>
    </row>
    <row r="40" spans="2:14" s="2" customFormat="1" ht="25.5">
      <c r="B40" s="17"/>
      <c r="C40" s="25" t="s">
        <v>28</v>
      </c>
      <c r="D40" s="19" t="s">
        <v>38</v>
      </c>
      <c r="E40" s="20">
        <v>66783908.099999994</v>
      </c>
      <c r="F40" s="24">
        <f>3789547*2</f>
        <v>7579094</v>
      </c>
      <c r="G40" s="20"/>
      <c r="H40" s="20"/>
      <c r="I40" s="20"/>
      <c r="J40" s="20"/>
      <c r="K40" s="22">
        <v>59204814.099999994</v>
      </c>
    </row>
    <row r="41" spans="2:14" s="2" customFormat="1" ht="38.25">
      <c r="B41" s="17"/>
      <c r="C41" s="25" t="s">
        <v>39</v>
      </c>
      <c r="D41" s="19" t="s">
        <v>40</v>
      </c>
      <c r="E41" s="20">
        <v>183429539.66</v>
      </c>
      <c r="F41" s="24">
        <f>1239388.78*2</f>
        <v>2478777.56</v>
      </c>
      <c r="G41" s="20"/>
      <c r="H41" s="20"/>
      <c r="I41" s="20"/>
      <c r="J41" s="20"/>
      <c r="K41" s="22">
        <v>180950762.09999999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</row>
    <row r="43" spans="2:14">
      <c r="B43" s="11"/>
      <c r="C43" s="12"/>
      <c r="D43" s="12"/>
      <c r="E43" s="32"/>
      <c r="F43" s="29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29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0">
        <f>402639.01*2</f>
        <v>805278.02</v>
      </c>
      <c r="G45" s="20"/>
      <c r="H45" s="20"/>
      <c r="I45" s="20"/>
      <c r="J45" s="20"/>
      <c r="K45" s="22">
        <v>68503598.540000007</v>
      </c>
    </row>
    <row r="46" spans="2:14">
      <c r="B46" s="11"/>
      <c r="C46" s="12"/>
      <c r="D46" s="12"/>
      <c r="E46" s="32"/>
      <c r="F46" s="29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29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29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29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29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29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29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29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29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29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29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29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29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f t="shared" ref="E59:J59" si="0">SUM(E34:E58)</f>
        <v>513845048.48215806</v>
      </c>
      <c r="F59" s="32">
        <f t="shared" si="0"/>
        <v>24697461.899999999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489147586.58215809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43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42"/>
      <c r="J84" s="42"/>
      <c r="K84" s="42"/>
      <c r="L84" s="50"/>
      <c r="M84" s="50"/>
    </row>
    <row r="85" spans="2:13">
      <c r="B85" s="42"/>
      <c r="C85" s="42"/>
      <c r="D85" s="42"/>
      <c r="E85" s="42"/>
      <c r="F85" s="45"/>
      <c r="G85" s="42"/>
      <c r="H85" s="42"/>
      <c r="I85" s="42"/>
      <c r="J85" s="43"/>
      <c r="K85" s="43">
        <f>+'[2]Edo Sit. Finan.  NV '!J17+'[2]Edo Sit. Finan.  NV '!J10</f>
        <v>489147588.61000001</v>
      </c>
      <c r="L85" s="50"/>
      <c r="M85" s="50"/>
    </row>
    <row r="86" spans="2:13">
      <c r="B86" s="42"/>
      <c r="C86" s="42"/>
      <c r="D86" s="42"/>
      <c r="E86" s="42"/>
      <c r="F86" s="45"/>
      <c r="G86" s="42"/>
      <c r="H86" s="42"/>
      <c r="I86" s="42"/>
      <c r="J86" s="43"/>
      <c r="K86" s="43"/>
      <c r="L86" s="50"/>
      <c r="M86" s="50"/>
    </row>
    <row r="87" spans="2:13">
      <c r="B87" s="42"/>
      <c r="C87" s="42"/>
      <c r="D87" s="42"/>
      <c r="E87" s="42"/>
      <c r="F87" s="45"/>
      <c r="G87" s="42"/>
      <c r="H87" s="42"/>
      <c r="I87" s="42"/>
      <c r="J87" s="43" t="s">
        <v>51</v>
      </c>
      <c r="K87" s="43">
        <f>+K59-K85</f>
        <v>-2.0278419256210327</v>
      </c>
      <c r="L87" s="50"/>
      <c r="M87" s="50"/>
    </row>
    <row r="88" spans="2:13">
      <c r="B88" s="42"/>
      <c r="C88" s="42"/>
      <c r="D88" s="42"/>
      <c r="E88" s="42"/>
      <c r="F88" s="45"/>
      <c r="G88" s="42"/>
      <c r="H88" s="42"/>
      <c r="I88" s="42"/>
      <c r="J88" s="42"/>
      <c r="K88" s="42"/>
      <c r="L88" s="50"/>
      <c r="M88" s="50"/>
    </row>
    <row r="89" spans="2:13">
      <c r="B89" s="42"/>
      <c r="C89" s="42"/>
      <c r="D89" s="42"/>
      <c r="E89" s="42"/>
      <c r="F89" s="45"/>
      <c r="G89" s="42"/>
      <c r="H89" s="42"/>
      <c r="I89" s="42"/>
      <c r="J89" s="42"/>
      <c r="K89" s="42"/>
      <c r="L89" s="50"/>
      <c r="M89" s="50"/>
    </row>
    <row r="90" spans="2:13">
      <c r="B90" s="42"/>
      <c r="C90" s="42"/>
      <c r="D90" s="42"/>
      <c r="E90" s="42"/>
      <c r="F90" s="45"/>
      <c r="G90" s="42"/>
      <c r="H90" s="42"/>
      <c r="I90" s="42"/>
      <c r="J90" s="42"/>
      <c r="K90" s="42"/>
      <c r="L90" s="50"/>
      <c r="M90" s="50"/>
    </row>
    <row r="91" spans="2:13">
      <c r="B91" s="42"/>
      <c r="C91" s="42"/>
      <c r="D91" s="42"/>
      <c r="E91" s="42"/>
      <c r="F91" s="45"/>
      <c r="G91" s="42"/>
      <c r="H91" s="42"/>
      <c r="I91" s="42"/>
      <c r="J91" s="42"/>
      <c r="K91" s="42"/>
      <c r="L91" s="50"/>
      <c r="M91" s="50"/>
    </row>
    <row r="92" spans="2:13">
      <c r="B92" s="42"/>
      <c r="C92" s="42"/>
      <c r="D92" s="42"/>
      <c r="E92" s="42"/>
      <c r="F92" s="45"/>
      <c r="G92" s="42"/>
      <c r="H92" s="42"/>
      <c r="I92" s="42"/>
      <c r="J92" s="42"/>
      <c r="K92" s="42"/>
      <c r="L92" s="42"/>
      <c r="M92" s="42"/>
    </row>
    <row r="93" spans="2:13">
      <c r="B93" s="42"/>
      <c r="C93" s="42"/>
      <c r="D93" s="42"/>
      <c r="E93" s="42"/>
      <c r="F93" s="45"/>
      <c r="G93" s="42"/>
      <c r="H93" s="42"/>
      <c r="I93" s="42"/>
      <c r="J93" s="42"/>
      <c r="K93" s="42"/>
    </row>
    <row r="94" spans="2:13" ht="15">
      <c r="B94" s="42"/>
      <c r="C94" s="42"/>
      <c r="D94" s="42"/>
      <c r="E94" s="42"/>
      <c r="F94" s="45"/>
      <c r="G94" s="42"/>
      <c r="H94" s="42"/>
      <c r="I94" s="42"/>
      <c r="J94" s="57">
        <v>-70304042.780000001</v>
      </c>
      <c r="K94" s="42"/>
    </row>
    <row r="95" spans="2:13" ht="15">
      <c r="B95" s="42"/>
      <c r="C95" s="42"/>
      <c r="D95" s="42"/>
      <c r="E95" s="42"/>
      <c r="F95" s="45"/>
      <c r="G95" s="42"/>
      <c r="H95" s="42"/>
      <c r="I95" s="42"/>
      <c r="J95" s="57">
        <v>-5047693.0999999996</v>
      </c>
      <c r="K95" s="42"/>
    </row>
    <row r="96" spans="2:13">
      <c r="B96" s="42"/>
      <c r="C96" s="42"/>
      <c r="D96" s="42"/>
      <c r="E96" s="42"/>
      <c r="F96" s="45"/>
      <c r="G96" s="42"/>
      <c r="H96" s="42"/>
      <c r="I96" s="42"/>
      <c r="J96" s="56">
        <v>-350339947.29000002</v>
      </c>
      <c r="K96" s="42"/>
    </row>
    <row r="97" spans="2:11">
      <c r="B97" s="42"/>
      <c r="C97" s="42"/>
      <c r="D97" s="42"/>
      <c r="E97" s="42"/>
      <c r="F97" s="45"/>
      <c r="G97" s="42"/>
      <c r="H97" s="42"/>
      <c r="I97" s="42"/>
      <c r="J97" s="56">
        <v>-63455905.439999998</v>
      </c>
      <c r="K97" s="42"/>
    </row>
    <row r="98" spans="2:11">
      <c r="B98" s="42"/>
      <c r="C98" s="42"/>
      <c r="D98" s="42"/>
      <c r="E98" s="42"/>
      <c r="F98" s="45"/>
      <c r="G98" s="42"/>
      <c r="H98" s="42"/>
      <c r="I98" s="42"/>
      <c r="J98" s="48">
        <f>SUM(J94:J97)</f>
        <v>-489147588.61000001</v>
      </c>
      <c r="K98" s="42"/>
    </row>
    <row r="99" spans="2:11">
      <c r="B99" s="42"/>
      <c r="C99" s="42"/>
      <c r="D99" s="42"/>
      <c r="E99" s="42"/>
      <c r="F99" s="45"/>
      <c r="G99" s="42"/>
      <c r="H99" s="42"/>
      <c r="I99" s="42"/>
      <c r="J99" s="42"/>
      <c r="K99" s="42"/>
    </row>
    <row r="100" spans="2:11">
      <c r="B100" s="42"/>
      <c r="C100" s="42"/>
      <c r="D100" s="42"/>
      <c r="E100" s="42"/>
      <c r="F100" s="45"/>
      <c r="G100" s="42"/>
      <c r="H100" s="42"/>
      <c r="I100" s="42"/>
      <c r="J100" s="42"/>
      <c r="K100" s="42"/>
    </row>
    <row r="101" spans="2:11">
      <c r="B101" s="42"/>
      <c r="C101" s="42"/>
      <c r="D101" s="42"/>
      <c r="E101" s="42"/>
      <c r="F101" s="45"/>
      <c r="G101" s="42"/>
      <c r="H101" s="42"/>
      <c r="I101" s="42"/>
      <c r="J101" s="42"/>
      <c r="K101" s="42"/>
    </row>
    <row r="102" spans="2:11">
      <c r="B102" s="42"/>
      <c r="C102" s="42"/>
      <c r="D102" s="42"/>
      <c r="E102" s="42"/>
      <c r="F102" s="45"/>
      <c r="G102" s="42"/>
      <c r="H102" s="42"/>
      <c r="I102" s="42"/>
      <c r="J102" s="42"/>
      <c r="K102" s="42"/>
    </row>
    <row r="103" spans="2:11">
      <c r="B103" s="42"/>
      <c r="C103" s="42"/>
      <c r="D103" s="42"/>
      <c r="E103" s="42"/>
      <c r="F103" s="45"/>
      <c r="G103" s="42"/>
      <c r="H103" s="42"/>
      <c r="I103" s="42"/>
      <c r="J103" s="42"/>
      <c r="K103" s="42"/>
    </row>
    <row r="104" spans="2:11">
      <c r="H104" s="51"/>
      <c r="I104" s="51"/>
      <c r="J104" s="51"/>
      <c r="K104" s="51"/>
    </row>
    <row r="105" spans="2:11">
      <c r="H105" s="51"/>
      <c r="I105" s="51"/>
      <c r="J105" s="51"/>
      <c r="K105" s="51"/>
    </row>
    <row r="106" spans="2:11">
      <c r="H106" s="51"/>
      <c r="I106" s="51"/>
      <c r="J106" s="51"/>
      <c r="K106" s="51"/>
    </row>
    <row r="107" spans="2:11">
      <c r="H107" s="51"/>
      <c r="I107" s="51"/>
      <c r="J107" s="51"/>
      <c r="K107" s="51"/>
    </row>
    <row r="108" spans="2:11">
      <c r="H108" s="51"/>
      <c r="I108" s="51"/>
      <c r="J108" s="51"/>
      <c r="K108" s="51"/>
    </row>
    <row r="109" spans="2:11">
      <c r="H109" s="51"/>
      <c r="I109" s="51"/>
      <c r="J109" s="51"/>
      <c r="K109" s="51"/>
    </row>
    <row r="110" spans="2:11">
      <c r="H110" s="51"/>
      <c r="I110" s="51"/>
      <c r="J110" s="51"/>
      <c r="K110" s="51"/>
    </row>
    <row r="111" spans="2:11">
      <c r="H111" s="51"/>
      <c r="I111" s="51"/>
      <c r="J111" s="51"/>
      <c r="K111" s="51"/>
    </row>
    <row r="112" spans="2:11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K6:K8"/>
    <mergeCell ref="F7:H7"/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8">
    <tabColor theme="4"/>
  </sheetPr>
  <dimension ref="B1:N122"/>
  <sheetViews>
    <sheetView zoomScale="85" zoomScaleNormal="85" workbookViewId="0">
      <selection activeCell="L3" sqref="L3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5.140625" style="2" bestFit="1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1.5703125" style="1" bestFit="1" customWidth="1"/>
    <col min="14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"&amp;[3]Indice!C3</f>
        <v>AL 31 DE MARZO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53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60">
        <f>2079617.94+2092858.26+2106182.87</f>
        <v>6278659.0700000003</v>
      </c>
      <c r="G34" s="20"/>
      <c r="H34" s="20"/>
      <c r="I34" s="20"/>
      <c r="J34" s="20"/>
      <c r="K34" s="22">
        <v>2119604.1090000048</v>
      </c>
      <c r="M34" s="61"/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60">
        <f>1825673.93+1837297.39+1845949.98+3045</f>
        <v>5511966.2999999998</v>
      </c>
      <c r="G35" s="20"/>
      <c r="H35" s="20"/>
      <c r="I35" s="20"/>
      <c r="J35" s="20"/>
      <c r="K35" s="22">
        <v>-0.17000001948326826</v>
      </c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60">
        <f>1637397.17*3</f>
        <v>4912191.51</v>
      </c>
      <c r="G36" s="20"/>
      <c r="H36" s="20"/>
      <c r="I36" s="20"/>
      <c r="J36" s="20"/>
      <c r="K36" s="22">
        <v>91453715.580000117</v>
      </c>
    </row>
    <row r="37" spans="2:14" s="2" customFormat="1" ht="25.5">
      <c r="B37" s="17"/>
      <c r="C37" s="18" t="s">
        <v>28</v>
      </c>
      <c r="D37" s="19" t="s">
        <v>33</v>
      </c>
      <c r="E37" s="20">
        <v>29031780.763157979</v>
      </c>
      <c r="F37" s="60">
        <f>439874.23*3</f>
        <v>1319622.69</v>
      </c>
      <c r="G37" s="20"/>
      <c r="H37" s="20"/>
      <c r="I37" s="20"/>
      <c r="J37" s="20"/>
      <c r="K37" s="22">
        <v>27712158.073157977</v>
      </c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60">
        <f>439277*3</f>
        <v>1317831</v>
      </c>
      <c r="G38" s="20"/>
      <c r="H38" s="20"/>
      <c r="I38" s="20"/>
      <c r="J38" s="20"/>
      <c r="K38" s="22">
        <v>13617587</v>
      </c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59">
        <f>482884*3</f>
        <v>1448652</v>
      </c>
      <c r="G39" s="20"/>
      <c r="H39" s="20"/>
      <c r="I39" s="20"/>
      <c r="J39" s="20"/>
      <c r="K39" s="22">
        <v>38630737</v>
      </c>
    </row>
    <row r="40" spans="2:14" s="2" customFormat="1" ht="25.5">
      <c r="B40" s="17"/>
      <c r="C40" s="25" t="s">
        <v>28</v>
      </c>
      <c r="D40" s="19" t="s">
        <v>38</v>
      </c>
      <c r="E40" s="20">
        <v>66783908.099999994</v>
      </c>
      <c r="F40" s="59">
        <f>3789547*3</f>
        <v>11368641</v>
      </c>
      <c r="G40" s="20"/>
      <c r="H40" s="20"/>
      <c r="I40" s="20"/>
      <c r="J40" s="20"/>
      <c r="K40" s="22">
        <v>55415267.099999994</v>
      </c>
    </row>
    <row r="41" spans="2:14" s="2" customFormat="1" ht="38.25">
      <c r="B41" s="17"/>
      <c r="C41" s="25" t="s">
        <v>39</v>
      </c>
      <c r="D41" s="19" t="s">
        <v>40</v>
      </c>
      <c r="E41" s="20">
        <v>183429539.66</v>
      </c>
      <c r="F41" s="59">
        <f>1239388.78*3</f>
        <v>3718166.34</v>
      </c>
      <c r="G41" s="20"/>
      <c r="H41" s="20"/>
      <c r="I41" s="20"/>
      <c r="J41" s="20"/>
      <c r="K41" s="22">
        <v>179711373.31999999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</row>
    <row r="43" spans="2:14">
      <c r="B43" s="11"/>
      <c r="C43" s="12"/>
      <c r="D43" s="12"/>
      <c r="E43" s="32"/>
      <c r="F43" s="29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29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0">
        <f>(402639.01*2)+407282-2</f>
        <v>1212558.02</v>
      </c>
      <c r="G45" s="20"/>
      <c r="H45" s="20"/>
      <c r="I45" s="20"/>
      <c r="J45" s="20"/>
      <c r="K45" s="22">
        <v>68096318.540000007</v>
      </c>
    </row>
    <row r="46" spans="2:14">
      <c r="B46" s="11"/>
      <c r="C46" s="12"/>
      <c r="D46" s="12"/>
      <c r="E46" s="32"/>
      <c r="F46" s="29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29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29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29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29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29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29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29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29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29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29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29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29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f t="shared" ref="E59:J59" si="0">SUM(E34:E58)</f>
        <v>513845048.48215806</v>
      </c>
      <c r="F59" s="32">
        <f t="shared" si="0"/>
        <v>37088287.93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476756760.55215806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43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42"/>
      <c r="J84" s="42"/>
      <c r="K84" s="42"/>
      <c r="L84" s="50"/>
      <c r="M84" s="50"/>
    </row>
    <row r="85" spans="2:13">
      <c r="B85" s="42"/>
      <c r="C85" s="42"/>
      <c r="D85" s="42"/>
      <c r="E85" s="42"/>
      <c r="F85" s="45"/>
      <c r="G85" s="42"/>
      <c r="H85" s="42"/>
      <c r="I85" s="42"/>
      <c r="J85" s="43"/>
      <c r="K85" s="58"/>
      <c r="L85" s="50"/>
      <c r="M85" s="50"/>
    </row>
    <row r="86" spans="2:13">
      <c r="B86" s="42"/>
      <c r="C86" s="42"/>
      <c r="D86" s="42"/>
      <c r="E86" s="42"/>
      <c r="F86" s="45"/>
      <c r="G86" s="42"/>
      <c r="H86" s="42"/>
      <c r="I86" s="42"/>
      <c r="J86" s="43"/>
      <c r="K86" s="58"/>
      <c r="L86" s="50"/>
      <c r="M86" s="50"/>
    </row>
    <row r="87" spans="2:13">
      <c r="B87" s="42"/>
      <c r="C87" s="42"/>
      <c r="D87" s="42"/>
      <c r="E87" s="42"/>
      <c r="F87" s="45"/>
      <c r="G87" s="42"/>
      <c r="H87" s="42"/>
      <c r="I87" s="42"/>
      <c r="J87" s="43"/>
      <c r="K87" s="58"/>
      <c r="L87" s="50"/>
      <c r="M87" s="50"/>
    </row>
    <row r="88" spans="2:13">
      <c r="B88" s="42"/>
      <c r="C88" s="42"/>
      <c r="D88" s="42"/>
      <c r="E88" s="42"/>
      <c r="F88" s="45"/>
      <c r="G88" s="42"/>
      <c r="H88" s="42"/>
      <c r="I88" s="42"/>
      <c r="J88" s="42"/>
      <c r="K88" s="42"/>
      <c r="L88" s="50"/>
      <c r="M88" s="50"/>
    </row>
    <row r="89" spans="2:13">
      <c r="B89" s="42"/>
      <c r="C89" s="42"/>
      <c r="D89" s="42"/>
      <c r="E89" s="42"/>
      <c r="F89" s="45"/>
      <c r="G89" s="42"/>
      <c r="H89" s="42"/>
      <c r="I89" s="42"/>
      <c r="J89" s="42"/>
      <c r="K89" s="42"/>
      <c r="L89" s="50"/>
      <c r="M89" s="50"/>
    </row>
    <row r="90" spans="2:13">
      <c r="B90" s="42"/>
      <c r="C90" s="42"/>
      <c r="D90" s="42"/>
      <c r="E90" s="42"/>
      <c r="F90" s="45"/>
      <c r="G90" s="42"/>
      <c r="H90" s="42"/>
      <c r="I90" s="42"/>
      <c r="J90" s="42"/>
      <c r="K90" s="42"/>
      <c r="L90" s="50"/>
      <c r="M90" s="50"/>
    </row>
    <row r="91" spans="2:13">
      <c r="B91" s="42"/>
      <c r="C91" s="42"/>
      <c r="D91" s="42"/>
      <c r="E91" s="42"/>
      <c r="F91" s="45"/>
      <c r="G91" s="42"/>
      <c r="H91" s="42"/>
      <c r="I91" s="42"/>
      <c r="J91" s="42"/>
      <c r="K91" s="42"/>
      <c r="L91" s="50"/>
      <c r="M91" s="50"/>
    </row>
    <row r="92" spans="2:13">
      <c r="B92" s="42"/>
      <c r="C92" s="42"/>
      <c r="D92" s="42"/>
      <c r="E92" s="42"/>
      <c r="F92" s="45"/>
      <c r="G92" s="42"/>
      <c r="H92" s="42"/>
      <c r="I92" s="42"/>
      <c r="J92" s="42"/>
      <c r="K92" s="42"/>
      <c r="L92" s="42"/>
      <c r="M92" s="42"/>
    </row>
    <row r="93" spans="2:13">
      <c r="B93" s="42"/>
      <c r="C93" s="42"/>
      <c r="D93" s="42"/>
      <c r="E93" s="42"/>
      <c r="F93" s="45"/>
      <c r="G93" s="42"/>
      <c r="H93" s="42"/>
      <c r="I93" s="42"/>
      <c r="J93" s="42"/>
      <c r="K93" s="42"/>
    </row>
    <row r="94" spans="2:13" ht="15">
      <c r="B94" s="42"/>
      <c r="C94" s="42"/>
      <c r="D94" s="42"/>
      <c r="E94" s="42"/>
      <c r="F94" s="45"/>
      <c r="G94" s="42"/>
      <c r="H94" s="42"/>
      <c r="I94" s="42"/>
      <c r="J94" s="57"/>
      <c r="K94" s="42"/>
    </row>
    <row r="95" spans="2:13" ht="15">
      <c r="B95" s="42"/>
      <c r="C95" s="42"/>
      <c r="D95" s="42"/>
      <c r="E95" s="42"/>
      <c r="F95" s="45"/>
      <c r="G95" s="42"/>
      <c r="H95" s="42"/>
      <c r="I95" s="42"/>
      <c r="J95" s="57"/>
      <c r="K95" s="42"/>
    </row>
    <row r="96" spans="2:13">
      <c r="B96" s="42"/>
      <c r="C96" s="42"/>
      <c r="D96" s="42"/>
      <c r="E96" s="42"/>
      <c r="F96" s="45"/>
      <c r="G96" s="42"/>
      <c r="H96" s="42"/>
      <c r="I96" s="42"/>
      <c r="J96" s="56"/>
      <c r="K96" s="42"/>
    </row>
    <row r="97" spans="2:11">
      <c r="B97" s="42"/>
      <c r="C97" s="42"/>
      <c r="D97" s="42"/>
      <c r="E97" s="42"/>
      <c r="F97" s="45"/>
      <c r="G97" s="42"/>
      <c r="H97" s="42"/>
      <c r="I97" s="42"/>
      <c r="J97" s="56"/>
      <c r="K97" s="42"/>
    </row>
    <row r="98" spans="2:11">
      <c r="B98" s="42"/>
      <c r="C98" s="42"/>
      <c r="D98" s="42"/>
      <c r="E98" s="42"/>
      <c r="F98" s="45"/>
      <c r="G98" s="42"/>
      <c r="H98" s="42"/>
      <c r="I98" s="42"/>
      <c r="J98" s="48"/>
      <c r="K98" s="42"/>
    </row>
    <row r="99" spans="2:11">
      <c r="B99" s="42"/>
      <c r="C99" s="42"/>
      <c r="D99" s="42"/>
      <c r="E99" s="42"/>
      <c r="F99" s="45"/>
      <c r="G99" s="42"/>
      <c r="H99" s="42"/>
      <c r="I99" s="42"/>
      <c r="J99" s="42"/>
      <c r="K99" s="42"/>
    </row>
    <row r="100" spans="2:11">
      <c r="B100" s="42"/>
      <c r="C100" s="42"/>
      <c r="D100" s="42"/>
      <c r="E100" s="42"/>
      <c r="F100" s="45"/>
      <c r="G100" s="42"/>
      <c r="H100" s="42"/>
      <c r="I100" s="42"/>
      <c r="J100" s="42"/>
      <c r="K100" s="42"/>
    </row>
    <row r="101" spans="2:11">
      <c r="B101" s="42"/>
      <c r="C101" s="42"/>
      <c r="D101" s="42"/>
      <c r="E101" s="42"/>
      <c r="F101" s="45"/>
      <c r="G101" s="42"/>
      <c r="H101" s="42"/>
      <c r="I101" s="42"/>
      <c r="J101" s="42"/>
      <c r="K101" s="42"/>
    </row>
    <row r="102" spans="2:11">
      <c r="B102" s="42"/>
      <c r="C102" s="42"/>
      <c r="D102" s="42"/>
      <c r="E102" s="42"/>
      <c r="F102" s="45"/>
      <c r="G102" s="42"/>
      <c r="H102" s="42"/>
      <c r="I102" s="42"/>
      <c r="J102" s="42"/>
      <c r="K102" s="42"/>
    </row>
    <row r="103" spans="2:11">
      <c r="B103" s="42"/>
      <c r="C103" s="42"/>
      <c r="D103" s="42"/>
      <c r="E103" s="42"/>
      <c r="F103" s="45"/>
      <c r="G103" s="42"/>
      <c r="H103" s="42"/>
      <c r="I103" s="42"/>
      <c r="J103" s="42"/>
      <c r="K103" s="42"/>
    </row>
    <row r="104" spans="2:11">
      <c r="H104" s="51"/>
      <c r="I104" s="51"/>
      <c r="J104" s="51"/>
      <c r="K104" s="51"/>
    </row>
    <row r="105" spans="2:11">
      <c r="H105" s="51"/>
      <c r="I105" s="51"/>
      <c r="J105" s="51"/>
      <c r="K105" s="51"/>
    </row>
    <row r="106" spans="2:11">
      <c r="H106" s="51"/>
      <c r="I106" s="51"/>
      <c r="J106" s="51"/>
      <c r="K106" s="51"/>
    </row>
    <row r="107" spans="2:11">
      <c r="H107" s="51"/>
      <c r="I107" s="51"/>
      <c r="J107" s="51"/>
      <c r="K107" s="51"/>
    </row>
    <row r="108" spans="2:11">
      <c r="H108" s="51"/>
      <c r="I108" s="51"/>
      <c r="J108" s="51"/>
      <c r="K108" s="51"/>
    </row>
    <row r="109" spans="2:11">
      <c r="H109" s="51"/>
      <c r="I109" s="51"/>
      <c r="J109" s="51"/>
      <c r="K109" s="51"/>
    </row>
    <row r="110" spans="2:11">
      <c r="H110" s="51"/>
      <c r="I110" s="51"/>
      <c r="J110" s="51"/>
      <c r="K110" s="51"/>
    </row>
    <row r="111" spans="2:11">
      <c r="H111" s="51"/>
      <c r="I111" s="51"/>
      <c r="J111" s="51"/>
      <c r="K111" s="51"/>
    </row>
    <row r="112" spans="2:11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  <mergeCell ref="K6:K8"/>
    <mergeCell ref="F7:H7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9">
    <tabColor theme="4"/>
  </sheetPr>
  <dimension ref="B1:N122"/>
  <sheetViews>
    <sheetView zoomScale="85" zoomScaleNormal="85" workbookViewId="0">
      <selection activeCell="E41" sqref="E41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5.140625" style="2" bestFit="1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1.5703125" style="1" bestFit="1" customWidth="1"/>
    <col min="14" max="16384" width="11.42578125" style="1"/>
  </cols>
  <sheetData>
    <row r="1" spans="2:14" ht="13.5" thickBot="1"/>
    <row r="2" spans="2:14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4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4" ht="21" thickBot="1">
      <c r="B4" s="93" t="str">
        <f>+"AL "&amp;[4]Indice!C3</f>
        <v>AL 30 DE ABRIL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4" ht="13.5" thickBot="1"/>
    <row r="6" spans="2:14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54</v>
      </c>
    </row>
    <row r="7" spans="2:14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4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4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  <c r="L9" s="50"/>
      <c r="M9" s="50"/>
      <c r="N9" s="50"/>
    </row>
    <row r="10" spans="2:14" hidden="1">
      <c r="B10" s="11"/>
      <c r="C10" s="12"/>
      <c r="D10" s="12"/>
      <c r="E10" s="12"/>
      <c r="F10" s="13"/>
      <c r="G10" s="12"/>
      <c r="H10" s="12"/>
      <c r="I10" s="12"/>
      <c r="J10" s="12"/>
      <c r="K10" s="14"/>
      <c r="L10" s="50"/>
      <c r="M10" s="50"/>
      <c r="N10" s="50"/>
    </row>
    <row r="11" spans="2:14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  <c r="L11" s="50"/>
      <c r="M11" s="50"/>
      <c r="N11" s="50"/>
    </row>
    <row r="12" spans="2:14" hidden="1">
      <c r="B12" s="11"/>
      <c r="C12" s="12"/>
      <c r="D12" s="12"/>
      <c r="E12" s="12"/>
      <c r="F12" s="13"/>
      <c r="G12" s="12"/>
      <c r="H12" s="12"/>
      <c r="I12" s="12"/>
      <c r="J12" s="12"/>
      <c r="K12" s="14"/>
      <c r="L12" s="50"/>
      <c r="M12" s="50"/>
      <c r="N12" s="50"/>
    </row>
    <row r="13" spans="2:14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  <c r="L13" s="50"/>
      <c r="M13" s="50"/>
      <c r="N13" s="50"/>
    </row>
    <row r="14" spans="2:14" hidden="1">
      <c r="B14" s="11"/>
      <c r="C14" s="12"/>
      <c r="D14" s="12"/>
      <c r="E14" s="12"/>
      <c r="F14" s="13"/>
      <c r="G14" s="12"/>
      <c r="H14" s="12"/>
      <c r="I14" s="12"/>
      <c r="J14" s="12"/>
      <c r="K14" s="14"/>
      <c r="L14" s="50"/>
      <c r="M14" s="50"/>
      <c r="N14" s="50"/>
    </row>
    <row r="15" spans="2:14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  <c r="L15" s="50"/>
      <c r="M15" s="50"/>
      <c r="N15" s="50"/>
    </row>
    <row r="16" spans="2:14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  <c r="L16" s="50"/>
      <c r="M16" s="50"/>
      <c r="N16" s="50"/>
    </row>
    <row r="17" spans="2:14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  <c r="L17" s="50"/>
      <c r="M17" s="50"/>
      <c r="N17" s="50"/>
    </row>
    <row r="18" spans="2:14" hidden="1">
      <c r="B18" s="11"/>
      <c r="C18" s="12"/>
      <c r="D18" s="12"/>
      <c r="E18" s="12"/>
      <c r="F18" s="13"/>
      <c r="G18" s="12"/>
      <c r="H18" s="12"/>
      <c r="I18" s="12"/>
      <c r="J18" s="12"/>
      <c r="K18" s="14"/>
      <c r="L18" s="50"/>
      <c r="M18" s="50"/>
      <c r="N18" s="50"/>
    </row>
    <row r="19" spans="2:14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  <c r="L19" s="50"/>
      <c r="M19" s="50"/>
      <c r="N19" s="50"/>
    </row>
    <row r="20" spans="2:14" hidden="1">
      <c r="B20" s="11"/>
      <c r="C20" s="12"/>
      <c r="D20" s="12"/>
      <c r="E20" s="12"/>
      <c r="F20" s="13"/>
      <c r="G20" s="12"/>
      <c r="H20" s="12"/>
      <c r="I20" s="12"/>
      <c r="J20" s="12"/>
      <c r="K20" s="14"/>
      <c r="L20" s="50"/>
      <c r="M20" s="50"/>
      <c r="N20" s="50"/>
    </row>
    <row r="21" spans="2:14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  <c r="L21" s="50"/>
      <c r="M21" s="50"/>
      <c r="N21" s="50"/>
    </row>
    <row r="22" spans="2:14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  <c r="L22" s="50"/>
      <c r="M22" s="50"/>
      <c r="N22" s="50"/>
    </row>
    <row r="23" spans="2:14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  <c r="L23" s="50"/>
      <c r="M23" s="50"/>
      <c r="N23" s="50"/>
    </row>
    <row r="24" spans="2:14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  <c r="L24" s="50"/>
      <c r="M24" s="50"/>
      <c r="N24" s="50"/>
    </row>
    <row r="25" spans="2:14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  <c r="L25" s="50"/>
      <c r="M25" s="50"/>
      <c r="N25" s="50"/>
    </row>
    <row r="26" spans="2:14" hidden="1">
      <c r="B26" s="11"/>
      <c r="C26" s="12"/>
      <c r="D26" s="12"/>
      <c r="E26" s="12"/>
      <c r="F26" s="13"/>
      <c r="G26" s="12"/>
      <c r="H26" s="12"/>
      <c r="I26" s="12"/>
      <c r="J26" s="12"/>
      <c r="K26" s="14"/>
      <c r="L26" s="50"/>
      <c r="M26" s="50"/>
      <c r="N26" s="50"/>
    </row>
    <row r="27" spans="2:14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  <c r="L27" s="50"/>
      <c r="M27" s="50"/>
      <c r="N27" s="50"/>
    </row>
    <row r="28" spans="2:14" hidden="1">
      <c r="B28" s="11"/>
      <c r="C28" s="12"/>
      <c r="D28" s="12"/>
      <c r="E28" s="12"/>
      <c r="F28" s="13"/>
      <c r="G28" s="12"/>
      <c r="H28" s="12"/>
      <c r="I28" s="12"/>
      <c r="J28" s="12"/>
      <c r="K28" s="14"/>
      <c r="L28" s="50"/>
      <c r="M28" s="50"/>
      <c r="N28" s="50"/>
    </row>
    <row r="29" spans="2:14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  <c r="L29" s="50"/>
      <c r="M29" s="50"/>
      <c r="N29" s="50"/>
    </row>
    <row r="30" spans="2:14" hidden="1">
      <c r="B30" s="11"/>
      <c r="C30" s="12"/>
      <c r="D30" s="12"/>
      <c r="E30" s="12"/>
      <c r="F30" s="13"/>
      <c r="G30" s="12"/>
      <c r="H30" s="12"/>
      <c r="I30" s="12"/>
      <c r="J30" s="12"/>
      <c r="K30" s="14"/>
      <c r="L30" s="50"/>
      <c r="M30" s="50"/>
      <c r="N30" s="50"/>
    </row>
    <row r="31" spans="2:14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  <c r="L31" s="50"/>
      <c r="M31" s="50"/>
      <c r="N31" s="50"/>
    </row>
    <row r="32" spans="2:14">
      <c r="B32" s="11"/>
      <c r="C32" s="12"/>
      <c r="D32" s="12"/>
      <c r="E32" s="12"/>
      <c r="F32" s="13"/>
      <c r="G32" s="12"/>
      <c r="H32" s="12"/>
      <c r="I32" s="12"/>
      <c r="J32" s="12"/>
      <c r="K32" s="14"/>
      <c r="L32" s="50"/>
      <c r="M32" s="50"/>
      <c r="N32" s="50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  <c r="L33" s="50"/>
      <c r="M33" s="50"/>
      <c r="N33" s="50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69">
        <f>2079617.94+2092858.26+2106182.27+2119595.7</f>
        <v>8398254.1700000018</v>
      </c>
      <c r="G34" s="20"/>
      <c r="H34" s="20"/>
      <c r="I34" s="20"/>
      <c r="J34" s="20"/>
      <c r="K34" s="22">
        <v>9.0090000033378601</v>
      </c>
      <c r="L34" s="70"/>
      <c r="M34" s="72">
        <f>SUM(F34:F41)</f>
        <v>42234146.189999998</v>
      </c>
      <c r="N34" s="70"/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69">
        <f>1825673.93+1837297.39+1845949.98+3045</f>
        <v>5511966.2999999998</v>
      </c>
      <c r="G35" s="20"/>
      <c r="H35" s="20"/>
      <c r="I35" s="20"/>
      <c r="J35" s="20"/>
      <c r="K35" s="22">
        <v>-0.17000001948326826</v>
      </c>
      <c r="L35" s="70"/>
      <c r="M35" s="70"/>
      <c r="N35" s="71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69">
        <f>1637397.17*4</f>
        <v>6549588.6799999997</v>
      </c>
      <c r="G36" s="20"/>
      <c r="H36" s="20"/>
      <c r="I36" s="20"/>
      <c r="J36" s="20"/>
      <c r="K36" s="22">
        <v>89816318.410000116</v>
      </c>
      <c r="L36" s="70"/>
      <c r="M36" s="70"/>
      <c r="N36" s="70"/>
    </row>
    <row r="37" spans="2:14" s="2" customFormat="1" ht="25.5">
      <c r="B37" s="17"/>
      <c r="C37" s="18" t="s">
        <v>28</v>
      </c>
      <c r="D37" s="19" t="s">
        <v>33</v>
      </c>
      <c r="E37" s="20">
        <v>29031782.82</v>
      </c>
      <c r="F37" s="69">
        <f>439874.23*4</f>
        <v>1759496.92</v>
      </c>
      <c r="G37" s="20"/>
      <c r="H37" s="20"/>
      <c r="I37" s="20"/>
      <c r="J37" s="20"/>
      <c r="K37" s="22">
        <v>27272285.899999999</v>
      </c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69">
        <f>439277*4</f>
        <v>1757108</v>
      </c>
      <c r="G38" s="20"/>
      <c r="H38" s="20"/>
      <c r="I38" s="20"/>
      <c r="J38" s="20"/>
      <c r="K38" s="22">
        <v>13178310</v>
      </c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59">
        <f>482884*4</f>
        <v>1931536</v>
      </c>
      <c r="G39" s="20"/>
      <c r="H39" s="20"/>
      <c r="I39" s="20"/>
      <c r="J39" s="20"/>
      <c r="K39" s="22">
        <v>38147853</v>
      </c>
    </row>
    <row r="40" spans="2:14" s="2" customFormat="1" ht="25.5">
      <c r="B40" s="17"/>
      <c r="C40" s="25" t="s">
        <v>28</v>
      </c>
      <c r="D40" s="68" t="s">
        <v>38</v>
      </c>
      <c r="E40" s="24">
        <v>66783908.099999994</v>
      </c>
      <c r="F40" s="59">
        <f>3789547*3</f>
        <v>11368641</v>
      </c>
      <c r="G40" s="20"/>
      <c r="H40" s="20"/>
      <c r="I40" s="20"/>
      <c r="J40" s="20"/>
      <c r="K40" s="22">
        <v>55415267.099999994</v>
      </c>
    </row>
    <row r="41" spans="2:14" s="2" customFormat="1" ht="38.25">
      <c r="B41" s="17"/>
      <c r="C41" s="25" t="s">
        <v>39</v>
      </c>
      <c r="D41" s="68" t="s">
        <v>40</v>
      </c>
      <c r="E41" s="24">
        <v>183429539.66</v>
      </c>
      <c r="F41" s="59">
        <f>1239388.78*4</f>
        <v>4957555.12</v>
      </c>
      <c r="G41" s="20"/>
      <c r="H41" s="20"/>
      <c r="I41" s="20"/>
      <c r="J41" s="20"/>
      <c r="K41" s="22">
        <v>178471984.53999999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</row>
    <row r="43" spans="2:14">
      <c r="B43" s="11"/>
      <c r="C43" s="12"/>
      <c r="D43" s="12"/>
      <c r="E43" s="32"/>
      <c r="F43" s="29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29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0">
        <f>(402639.01*4)</f>
        <v>1610556.04</v>
      </c>
      <c r="G45" s="20"/>
      <c r="H45" s="20"/>
      <c r="I45" s="20"/>
      <c r="J45" s="20"/>
      <c r="K45" s="22">
        <v>67698320.519999996</v>
      </c>
    </row>
    <row r="46" spans="2:14">
      <c r="B46" s="11"/>
      <c r="C46" s="12"/>
      <c r="D46" s="12"/>
      <c r="E46" s="32"/>
      <c r="F46" s="29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29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29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29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29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29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29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29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29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29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29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29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29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f t="shared" ref="E59:J59" si="0">SUM(E34:E58)</f>
        <v>513845050.53900009</v>
      </c>
      <c r="F59" s="32">
        <f t="shared" si="0"/>
        <v>43844702.229999997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470000348.30900007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67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42"/>
      <c r="J84" s="42"/>
      <c r="K84" s="42"/>
      <c r="L84" s="50"/>
      <c r="M84" s="50"/>
    </row>
    <row r="85" spans="2:13">
      <c r="B85" s="42"/>
      <c r="C85" s="42"/>
      <c r="D85" s="42"/>
      <c r="E85" s="42"/>
      <c r="F85" s="45"/>
      <c r="G85" s="42"/>
      <c r="H85" s="42"/>
      <c r="I85" s="62"/>
      <c r="J85" s="66"/>
      <c r="K85" s="65">
        <f>+'[4]Edo Sit. Finan.  NV '!J17+'[4]Edo Sit. Finan.  NV '!J10</f>
        <v>470000348.44000006</v>
      </c>
      <c r="L85" s="50"/>
      <c r="M85" s="50"/>
    </row>
    <row r="86" spans="2:13">
      <c r="B86" s="42"/>
      <c r="C86" s="42"/>
      <c r="D86" s="42"/>
      <c r="E86" s="42"/>
      <c r="F86" s="45"/>
      <c r="G86" s="42"/>
      <c r="H86" s="42"/>
      <c r="I86" s="62"/>
      <c r="J86" s="66"/>
      <c r="K86" s="65"/>
      <c r="L86" s="50"/>
      <c r="M86" s="50"/>
    </row>
    <row r="87" spans="2:13">
      <c r="B87" s="42"/>
      <c r="C87" s="42"/>
      <c r="D87" s="42"/>
      <c r="E87" s="42"/>
      <c r="F87" s="45"/>
      <c r="G87" s="42"/>
      <c r="H87" s="42"/>
      <c r="I87" s="62"/>
      <c r="J87" s="66" t="s">
        <v>51</v>
      </c>
      <c r="K87" s="65">
        <f>+K59-K85</f>
        <v>-0.13099998235702515</v>
      </c>
      <c r="L87" s="50"/>
      <c r="M87" s="50"/>
    </row>
    <row r="88" spans="2:13">
      <c r="B88" s="42"/>
      <c r="C88" s="42"/>
      <c r="D88" s="42"/>
      <c r="E88" s="42"/>
      <c r="F88" s="45"/>
      <c r="G88" s="42"/>
      <c r="H88" s="42"/>
      <c r="I88" s="62"/>
      <c r="J88" s="62"/>
      <c r="K88" s="62"/>
      <c r="L88" s="50"/>
      <c r="M88" s="50"/>
    </row>
    <row r="89" spans="2:13">
      <c r="B89" s="42"/>
      <c r="C89" s="42"/>
      <c r="D89" s="42"/>
      <c r="E89" s="42"/>
      <c r="F89" s="45"/>
      <c r="G89" s="42"/>
      <c r="H89" s="42"/>
      <c r="I89" s="62"/>
      <c r="J89" s="62"/>
      <c r="K89" s="62"/>
      <c r="L89" s="50"/>
      <c r="M89" s="50"/>
    </row>
    <row r="90" spans="2:13">
      <c r="B90" s="42"/>
      <c r="C90" s="42"/>
      <c r="D90" s="42"/>
      <c r="E90" s="42"/>
      <c r="F90" s="45"/>
      <c r="G90" s="42"/>
      <c r="H90" s="42"/>
      <c r="I90" s="62"/>
      <c r="J90" s="62"/>
      <c r="K90" s="62"/>
      <c r="L90" s="50"/>
      <c r="M90" s="50"/>
    </row>
    <row r="91" spans="2:13">
      <c r="B91" s="42"/>
      <c r="C91" s="42"/>
      <c r="D91" s="42"/>
      <c r="E91" s="42"/>
      <c r="F91" s="45"/>
      <c r="G91" s="42"/>
      <c r="H91" s="42"/>
      <c r="I91" s="62"/>
      <c r="J91" s="62"/>
      <c r="K91" s="62"/>
      <c r="L91" s="50"/>
      <c r="M91" s="50"/>
    </row>
    <row r="92" spans="2:13">
      <c r="B92" s="42"/>
      <c r="C92" s="42"/>
      <c r="D92" s="42"/>
      <c r="E92" s="42"/>
      <c r="F92" s="45"/>
      <c r="G92" s="42"/>
      <c r="H92" s="42"/>
      <c r="I92" s="62"/>
      <c r="J92" s="62"/>
      <c r="K92" s="62"/>
      <c r="L92" s="42"/>
      <c r="M92" s="42"/>
    </row>
    <row r="93" spans="2:13">
      <c r="B93" s="42"/>
      <c r="C93" s="42"/>
      <c r="D93" s="42"/>
      <c r="E93" s="42"/>
      <c r="F93" s="45"/>
      <c r="G93" s="42"/>
      <c r="H93" s="42"/>
      <c r="I93" s="62"/>
      <c r="J93" s="62"/>
      <c r="K93" s="62"/>
    </row>
    <row r="94" spans="2:13">
      <c r="B94" s="42"/>
      <c r="C94" s="42"/>
      <c r="D94" s="42"/>
      <c r="E94" s="42"/>
      <c r="F94" s="45"/>
      <c r="G94" s="42"/>
      <c r="H94" s="42"/>
      <c r="I94" s="62"/>
      <c r="J94" s="64">
        <v>-70304042.780000001</v>
      </c>
      <c r="K94" s="62"/>
    </row>
    <row r="95" spans="2:13">
      <c r="B95" s="42"/>
      <c r="C95" s="42"/>
      <c r="D95" s="42"/>
      <c r="E95" s="42"/>
      <c r="F95" s="45"/>
      <c r="G95" s="42"/>
      <c r="H95" s="42"/>
      <c r="I95" s="62"/>
      <c r="J95" s="64">
        <v>-5047693.0999999996</v>
      </c>
      <c r="K95" s="62"/>
    </row>
    <row r="96" spans="2:13">
      <c r="B96" s="42"/>
      <c r="C96" s="42"/>
      <c r="D96" s="42"/>
      <c r="E96" s="42"/>
      <c r="F96" s="45"/>
      <c r="G96" s="42"/>
      <c r="H96" s="42"/>
      <c r="I96" s="62"/>
      <c r="J96" s="64">
        <v>-350339947.29000002</v>
      </c>
      <c r="K96" s="62"/>
    </row>
    <row r="97" spans="2:11">
      <c r="B97" s="42"/>
      <c r="C97" s="42"/>
      <c r="D97" s="42"/>
      <c r="E97" s="42"/>
      <c r="F97" s="45"/>
      <c r="G97" s="42"/>
      <c r="H97" s="42"/>
      <c r="I97" s="62"/>
      <c r="J97" s="64">
        <v>-63455905.439999998</v>
      </c>
      <c r="K97" s="62"/>
    </row>
    <row r="98" spans="2:11">
      <c r="B98" s="42"/>
      <c r="C98" s="42"/>
      <c r="D98" s="42"/>
      <c r="E98" s="42"/>
      <c r="F98" s="45"/>
      <c r="G98" s="42"/>
      <c r="H98" s="42"/>
      <c r="I98" s="62"/>
      <c r="J98" s="63">
        <f>SUM(J94:J97)</f>
        <v>-489147588.61000001</v>
      </c>
      <c r="K98" s="62"/>
    </row>
    <row r="99" spans="2:11">
      <c r="B99" s="42"/>
      <c r="C99" s="42"/>
      <c r="D99" s="42"/>
      <c r="E99" s="42"/>
      <c r="F99" s="45"/>
      <c r="G99" s="42"/>
      <c r="H99" s="42"/>
      <c r="I99" s="62"/>
      <c r="J99" s="62"/>
      <c r="K99" s="62"/>
    </row>
    <row r="100" spans="2:11">
      <c r="B100" s="42"/>
      <c r="C100" s="42"/>
      <c r="D100" s="42"/>
      <c r="E100" s="42"/>
      <c r="F100" s="45"/>
      <c r="G100" s="42"/>
      <c r="H100" s="42"/>
      <c r="I100" s="62"/>
      <c r="J100" s="62"/>
      <c r="K100" s="62"/>
    </row>
    <row r="101" spans="2:11">
      <c r="B101" s="42"/>
      <c r="C101" s="42"/>
      <c r="D101" s="42"/>
      <c r="E101" s="42"/>
      <c r="F101" s="45"/>
      <c r="G101" s="42"/>
      <c r="H101" s="42"/>
      <c r="I101" s="42"/>
      <c r="J101" s="42"/>
      <c r="K101" s="42"/>
    </row>
    <row r="102" spans="2:11">
      <c r="B102" s="42"/>
      <c r="C102" s="42"/>
      <c r="D102" s="42"/>
      <c r="E102" s="42"/>
      <c r="F102" s="45"/>
      <c r="G102" s="42"/>
      <c r="H102" s="42"/>
      <c r="I102" s="42"/>
      <c r="J102" s="42"/>
      <c r="K102" s="42"/>
    </row>
    <row r="103" spans="2:11">
      <c r="B103" s="42"/>
      <c r="C103" s="42"/>
      <c r="D103" s="42"/>
      <c r="E103" s="42"/>
      <c r="F103" s="45"/>
      <c r="G103" s="42"/>
      <c r="H103" s="42"/>
      <c r="I103" s="42"/>
      <c r="J103" s="42"/>
      <c r="K103" s="42"/>
    </row>
    <row r="104" spans="2:11">
      <c r="H104" s="51"/>
      <c r="I104" s="51"/>
      <c r="J104" s="51"/>
      <c r="K104" s="51"/>
    </row>
    <row r="105" spans="2:11">
      <c r="H105" s="51"/>
      <c r="I105" s="51"/>
      <c r="J105" s="51"/>
      <c r="K105" s="51"/>
    </row>
    <row r="106" spans="2:11">
      <c r="H106" s="51"/>
      <c r="I106" s="51"/>
      <c r="J106" s="51"/>
      <c r="K106" s="51"/>
    </row>
    <row r="107" spans="2:11">
      <c r="H107" s="51"/>
      <c r="I107" s="51"/>
      <c r="J107" s="51"/>
      <c r="K107" s="51"/>
    </row>
    <row r="108" spans="2:11">
      <c r="H108" s="51"/>
      <c r="I108" s="51"/>
      <c r="J108" s="51"/>
      <c r="K108" s="51"/>
    </row>
    <row r="109" spans="2:11">
      <c r="H109" s="51"/>
      <c r="I109" s="51"/>
      <c r="J109" s="51"/>
      <c r="K109" s="51"/>
    </row>
    <row r="110" spans="2:11">
      <c r="H110" s="51"/>
      <c r="I110" s="51"/>
      <c r="J110" s="51"/>
      <c r="K110" s="51"/>
    </row>
    <row r="111" spans="2:11">
      <c r="H111" s="51"/>
      <c r="I111" s="51"/>
      <c r="J111" s="51"/>
      <c r="K111" s="51"/>
    </row>
    <row r="112" spans="2:11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B71:K71"/>
    <mergeCell ref="B2:K2"/>
    <mergeCell ref="B3:K3"/>
    <mergeCell ref="B4:K4"/>
    <mergeCell ref="B6:B8"/>
    <mergeCell ref="C6:C8"/>
    <mergeCell ref="D6:D8"/>
    <mergeCell ref="E6:E8"/>
    <mergeCell ref="F6:J6"/>
    <mergeCell ref="K6:K8"/>
    <mergeCell ref="F7:H7"/>
    <mergeCell ref="B70:K70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20">
    <tabColor theme="4"/>
  </sheetPr>
  <dimension ref="B1:N122"/>
  <sheetViews>
    <sheetView zoomScale="85" zoomScaleNormal="85" workbookViewId="0">
      <selection activeCell="L8" sqref="L8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5.140625" style="2" bestFit="1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1.5703125" style="1" bestFit="1" customWidth="1"/>
    <col min="14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"&amp;[5]Indice!C3</f>
        <v>AL 31 DE MAYO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55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69">
        <f>2079617.94+2092858.26+2106182.27+2119595.7</f>
        <v>8398254.1700000018</v>
      </c>
      <c r="G34" s="20"/>
      <c r="H34" s="20"/>
      <c r="I34" s="20"/>
      <c r="J34" s="20"/>
      <c r="K34" s="22">
        <v>9.0090000033378601</v>
      </c>
      <c r="M34" s="61"/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69">
        <f>1825673.93+1837297.39+1845949.98+3045</f>
        <v>5511966.2999999998</v>
      </c>
      <c r="G35" s="20"/>
      <c r="H35" s="20"/>
      <c r="I35" s="20"/>
      <c r="J35" s="20"/>
      <c r="K35" s="22">
        <v>-0.17000001948326826</v>
      </c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69">
        <f>1637397.17*5</f>
        <v>8186985.8499999996</v>
      </c>
      <c r="G36" s="20"/>
      <c r="H36" s="20"/>
      <c r="I36" s="20"/>
      <c r="J36" s="20"/>
      <c r="K36" s="22">
        <v>88178921.240000129</v>
      </c>
    </row>
    <row r="37" spans="2:14" s="2" customFormat="1" ht="25.5">
      <c r="B37" s="17"/>
      <c r="C37" s="18" t="s">
        <v>28</v>
      </c>
      <c r="D37" s="19" t="s">
        <v>33</v>
      </c>
      <c r="E37" s="20">
        <v>29031782.82</v>
      </c>
      <c r="F37" s="69">
        <f>439874.23*5</f>
        <v>2199371.15</v>
      </c>
      <c r="G37" s="20"/>
      <c r="H37" s="20"/>
      <c r="I37" s="20"/>
      <c r="J37" s="20"/>
      <c r="K37" s="22">
        <v>26832411.670000002</v>
      </c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69">
        <f>(439277*4)+13178310</f>
        <v>14935418</v>
      </c>
      <c r="G38" s="20"/>
      <c r="H38" s="20"/>
      <c r="I38" s="20"/>
      <c r="J38" s="20"/>
      <c r="K38" s="22">
        <v>0</v>
      </c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59">
        <f>482884*5</f>
        <v>2414420</v>
      </c>
      <c r="G39" s="20"/>
      <c r="H39" s="20"/>
      <c r="I39" s="20"/>
      <c r="J39" s="20"/>
      <c r="K39" s="22">
        <v>37664969</v>
      </c>
    </row>
    <row r="40" spans="2:14" s="2" customFormat="1" ht="25.5">
      <c r="B40" s="17"/>
      <c r="C40" s="25" t="s">
        <v>28</v>
      </c>
      <c r="D40" s="68" t="s">
        <v>38</v>
      </c>
      <c r="E40" s="24">
        <v>66783908.099999994</v>
      </c>
      <c r="F40" s="59">
        <f>3789547*3</f>
        <v>11368641</v>
      </c>
      <c r="G40" s="20"/>
      <c r="H40" s="20"/>
      <c r="I40" s="20"/>
      <c r="J40" s="20"/>
      <c r="K40" s="22">
        <v>55415267.099999994</v>
      </c>
    </row>
    <row r="41" spans="2:14" s="2" customFormat="1" ht="38.25">
      <c r="B41" s="17"/>
      <c r="C41" s="25" t="s">
        <v>39</v>
      </c>
      <c r="D41" s="68" t="s">
        <v>40</v>
      </c>
      <c r="E41" s="24">
        <v>183429539.66</v>
      </c>
      <c r="F41" s="59">
        <f>1239388.78*5</f>
        <v>6196943.9000000004</v>
      </c>
      <c r="G41" s="20"/>
      <c r="H41" s="20"/>
      <c r="I41" s="20"/>
      <c r="J41" s="20"/>
      <c r="K41" s="22">
        <v>177232595.75999999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</row>
    <row r="43" spans="2:14">
      <c r="B43" s="11"/>
      <c r="C43" s="12"/>
      <c r="D43" s="12"/>
      <c r="E43" s="32"/>
      <c r="F43" s="30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30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4">
        <f>(402639.01*5)</f>
        <v>2013195.05</v>
      </c>
      <c r="G45" s="20"/>
      <c r="H45" s="20"/>
      <c r="I45" s="20"/>
      <c r="J45" s="20"/>
      <c r="K45" s="22">
        <v>67295681.510000005</v>
      </c>
    </row>
    <row r="46" spans="2:14">
      <c r="B46" s="11"/>
      <c r="C46" s="12"/>
      <c r="D46" s="12"/>
      <c r="E46" s="32"/>
      <c r="F46" s="30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30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30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30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30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30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30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30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30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30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30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30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30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f t="shared" ref="E59:J59" si="0">SUM(E34:E58)</f>
        <v>513845050.53900009</v>
      </c>
      <c r="F59" s="75">
        <f t="shared" si="0"/>
        <v>61225195.419999994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452619855.11900008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67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50"/>
      <c r="J82" s="50"/>
      <c r="K82" s="50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50"/>
      <c r="J83" s="50"/>
      <c r="K83" s="50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50"/>
      <c r="J84" s="50"/>
      <c r="K84" s="50"/>
      <c r="L84" s="50"/>
      <c r="M84" s="50"/>
    </row>
    <row r="85" spans="2:13">
      <c r="B85" s="42"/>
      <c r="C85" s="42"/>
      <c r="D85" s="42"/>
      <c r="E85" s="42"/>
      <c r="F85" s="45"/>
      <c r="G85" s="42"/>
      <c r="H85" s="42"/>
      <c r="I85" s="50"/>
      <c r="J85" s="74"/>
      <c r="K85" s="73">
        <f>+'[5]Edo Sit. Finan.  NV '!J17+'[5]Edo Sit. Finan.  NV '!J10</f>
        <v>452619855.25000006</v>
      </c>
      <c r="L85" s="50"/>
      <c r="M85" s="50"/>
    </row>
    <row r="86" spans="2:13">
      <c r="B86" s="42"/>
      <c r="C86" s="42"/>
      <c r="D86" s="42"/>
      <c r="E86" s="42"/>
      <c r="F86" s="45"/>
      <c r="G86" s="42"/>
      <c r="H86" s="42"/>
      <c r="I86" s="50"/>
      <c r="J86" s="74"/>
      <c r="K86" s="73"/>
      <c r="L86" s="50"/>
      <c r="M86" s="50"/>
    </row>
    <row r="87" spans="2:13">
      <c r="B87" s="42"/>
      <c r="C87" s="42"/>
      <c r="D87" s="42"/>
      <c r="E87" s="42"/>
      <c r="F87" s="45"/>
      <c r="G87" s="42"/>
      <c r="H87" s="42"/>
      <c r="I87" s="50"/>
      <c r="J87" s="74" t="s">
        <v>51</v>
      </c>
      <c r="K87" s="73">
        <f>+K59-K85</f>
        <v>-0.13099998235702515</v>
      </c>
      <c r="L87" s="50"/>
      <c r="M87" s="50"/>
    </row>
    <row r="88" spans="2:13">
      <c r="B88" s="42"/>
      <c r="C88" s="42"/>
      <c r="D88" s="42"/>
      <c r="E88" s="42"/>
      <c r="F88" s="45"/>
      <c r="G88" s="42"/>
      <c r="H88" s="42"/>
      <c r="I88" s="50"/>
      <c r="J88" s="50"/>
      <c r="K88" s="50"/>
      <c r="L88" s="50"/>
      <c r="M88" s="50"/>
    </row>
    <row r="89" spans="2:13">
      <c r="B89" s="42"/>
      <c r="C89" s="42"/>
      <c r="D89" s="42"/>
      <c r="E89" s="42"/>
      <c r="F89" s="45"/>
      <c r="G89" s="42"/>
      <c r="H89" s="42"/>
      <c r="I89" s="50"/>
      <c r="J89" s="50"/>
      <c r="K89" s="50"/>
      <c r="L89" s="50"/>
      <c r="M89" s="50"/>
    </row>
    <row r="90" spans="2:13">
      <c r="B90" s="42"/>
      <c r="C90" s="42"/>
      <c r="D90" s="42"/>
      <c r="E90" s="42"/>
      <c r="F90" s="45"/>
      <c r="G90" s="42"/>
      <c r="H90" s="42"/>
      <c r="I90" s="42"/>
      <c r="J90" s="42"/>
      <c r="K90" s="42"/>
      <c r="L90" s="50"/>
      <c r="M90" s="50"/>
    </row>
    <row r="91" spans="2:13">
      <c r="B91" s="42"/>
      <c r="C91" s="42"/>
      <c r="D91" s="42"/>
      <c r="E91" s="42"/>
      <c r="F91" s="45"/>
      <c r="G91" s="42"/>
      <c r="H91" s="42"/>
      <c r="I91" s="42"/>
      <c r="J91" s="42"/>
      <c r="K91" s="42"/>
      <c r="L91" s="50"/>
      <c r="M91" s="50"/>
    </row>
    <row r="92" spans="2:13">
      <c r="B92" s="42"/>
      <c r="C92" s="42"/>
      <c r="D92" s="42"/>
      <c r="E92" s="42"/>
      <c r="F92" s="45"/>
      <c r="G92" s="42"/>
      <c r="H92" s="42"/>
      <c r="I92" s="42"/>
      <c r="J92" s="42"/>
      <c r="K92" s="42"/>
      <c r="L92" s="42"/>
      <c r="M92" s="42"/>
    </row>
    <row r="93" spans="2:13">
      <c r="B93" s="42"/>
      <c r="C93" s="42"/>
      <c r="D93" s="42"/>
      <c r="E93" s="42"/>
      <c r="F93" s="45"/>
      <c r="G93" s="42"/>
      <c r="H93" s="42"/>
      <c r="I93" s="42"/>
      <c r="J93" s="42"/>
      <c r="K93" s="42"/>
    </row>
    <row r="94" spans="2:13" ht="15">
      <c r="B94" s="42"/>
      <c r="C94" s="42"/>
      <c r="D94" s="42"/>
      <c r="E94" s="42"/>
      <c r="F94" s="45"/>
      <c r="G94" s="42"/>
      <c r="H94" s="42"/>
      <c r="I94" s="42"/>
      <c r="J94" s="57"/>
      <c r="K94" s="42"/>
    </row>
    <row r="95" spans="2:13" ht="15">
      <c r="B95" s="42"/>
      <c r="C95" s="42"/>
      <c r="D95" s="42"/>
      <c r="E95" s="42"/>
      <c r="F95" s="45"/>
      <c r="G95" s="42"/>
      <c r="H95" s="42"/>
      <c r="I95" s="42"/>
      <c r="J95" s="57"/>
      <c r="K95" s="42"/>
    </row>
    <row r="96" spans="2:13">
      <c r="B96" s="42"/>
      <c r="C96" s="42"/>
      <c r="D96" s="42"/>
      <c r="E96" s="42"/>
      <c r="F96" s="45"/>
      <c r="G96" s="42"/>
      <c r="H96" s="42"/>
      <c r="I96" s="42"/>
      <c r="J96" s="56"/>
      <c r="K96" s="42"/>
    </row>
    <row r="97" spans="2:11">
      <c r="B97" s="42"/>
      <c r="C97" s="42"/>
      <c r="D97" s="42"/>
      <c r="E97" s="42"/>
      <c r="F97" s="45"/>
      <c r="G97" s="42"/>
      <c r="H97" s="42"/>
      <c r="I97" s="42"/>
      <c r="J97" s="56"/>
      <c r="K97" s="42"/>
    </row>
    <row r="98" spans="2:11">
      <c r="B98" s="42"/>
      <c r="C98" s="42"/>
      <c r="D98" s="42"/>
      <c r="E98" s="42"/>
      <c r="F98" s="45"/>
      <c r="G98" s="42"/>
      <c r="H98" s="42"/>
      <c r="I98" s="42"/>
      <c r="J98" s="48"/>
      <c r="K98" s="42"/>
    </row>
    <row r="99" spans="2:11">
      <c r="B99" s="42"/>
      <c r="C99" s="42"/>
      <c r="D99" s="42"/>
      <c r="E99" s="42"/>
      <c r="F99" s="45"/>
      <c r="G99" s="42"/>
      <c r="H99" s="42"/>
      <c r="I99" s="42"/>
      <c r="J99" s="42"/>
      <c r="K99" s="42"/>
    </row>
    <row r="100" spans="2:11">
      <c r="B100" s="42"/>
      <c r="C100" s="42"/>
      <c r="D100" s="42"/>
      <c r="E100" s="42"/>
      <c r="F100" s="45"/>
      <c r="G100" s="42"/>
      <c r="H100" s="42"/>
      <c r="I100" s="42"/>
      <c r="J100" s="42"/>
      <c r="K100" s="42"/>
    </row>
    <row r="101" spans="2:11">
      <c r="B101" s="42"/>
      <c r="C101" s="42"/>
      <c r="D101" s="42"/>
      <c r="E101" s="42"/>
      <c r="F101" s="45"/>
      <c r="G101" s="42"/>
      <c r="H101" s="42"/>
      <c r="I101" s="42"/>
      <c r="J101" s="42"/>
      <c r="K101" s="42"/>
    </row>
    <row r="102" spans="2:11">
      <c r="B102" s="42"/>
      <c r="C102" s="42"/>
      <c r="D102" s="42"/>
      <c r="E102" s="42"/>
      <c r="F102" s="45"/>
      <c r="G102" s="42"/>
      <c r="H102" s="42"/>
      <c r="I102" s="42"/>
      <c r="J102" s="42"/>
      <c r="K102" s="42"/>
    </row>
    <row r="103" spans="2:11">
      <c r="B103" s="42"/>
      <c r="C103" s="42"/>
      <c r="D103" s="42"/>
      <c r="E103" s="42"/>
      <c r="F103" s="45"/>
      <c r="G103" s="42"/>
      <c r="H103" s="42"/>
      <c r="I103" s="42"/>
      <c r="J103" s="42"/>
      <c r="K103" s="42"/>
    </row>
    <row r="104" spans="2:11">
      <c r="H104" s="51"/>
      <c r="I104" s="51"/>
      <c r="J104" s="51"/>
      <c r="K104" s="51"/>
    </row>
    <row r="105" spans="2:11">
      <c r="H105" s="51"/>
      <c r="I105" s="51"/>
      <c r="J105" s="51"/>
      <c r="K105" s="51"/>
    </row>
    <row r="106" spans="2:11">
      <c r="H106" s="51"/>
      <c r="I106" s="51"/>
      <c r="J106" s="51"/>
      <c r="K106" s="51"/>
    </row>
    <row r="107" spans="2:11">
      <c r="H107" s="51"/>
      <c r="I107" s="51"/>
      <c r="J107" s="51"/>
      <c r="K107" s="51"/>
    </row>
    <row r="108" spans="2:11">
      <c r="H108" s="51"/>
      <c r="I108" s="51"/>
      <c r="J108" s="51"/>
      <c r="K108" s="51"/>
    </row>
    <row r="109" spans="2:11">
      <c r="H109" s="51"/>
      <c r="I109" s="51"/>
      <c r="J109" s="51"/>
      <c r="K109" s="51"/>
    </row>
    <row r="110" spans="2:11">
      <c r="H110" s="51"/>
      <c r="I110" s="51"/>
      <c r="J110" s="51"/>
      <c r="K110" s="51"/>
    </row>
    <row r="111" spans="2:11">
      <c r="H111" s="51"/>
      <c r="I111" s="51"/>
      <c r="J111" s="51"/>
      <c r="K111" s="51"/>
    </row>
    <row r="112" spans="2:11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K6:K8"/>
    <mergeCell ref="F7:H7"/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tabColor theme="4"/>
  </sheetPr>
  <dimension ref="B1:N122"/>
  <sheetViews>
    <sheetView zoomScale="85" zoomScaleNormal="85" workbookViewId="0">
      <selection activeCell="F63" sqref="F63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7.7109375" style="2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1.5703125" style="1" bestFit="1" customWidth="1"/>
    <col min="14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"&amp;[6]Indice!C3</f>
        <v>AL 30 DE JUNIO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57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76">
        <f>2079617.94+2092858.26+2106182.27+2119595.7</f>
        <v>8398254.1700000018</v>
      </c>
      <c r="G34" s="20"/>
      <c r="H34" s="20"/>
      <c r="I34" s="20"/>
      <c r="J34" s="20"/>
      <c r="K34" s="22">
        <v>9.0090000033378601</v>
      </c>
      <c r="M34" s="61"/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76">
        <f>1825673.93+1837297.39+1845949.98+3045</f>
        <v>5511966.2999999998</v>
      </c>
      <c r="G35" s="20"/>
      <c r="H35" s="20"/>
      <c r="I35" s="20"/>
      <c r="J35" s="20"/>
      <c r="K35" s="22">
        <v>-0.17000001948326826</v>
      </c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76">
        <f>1637397.17*6</f>
        <v>9824383.0199999996</v>
      </c>
      <c r="G36" s="20"/>
      <c r="H36" s="20"/>
      <c r="I36" s="20"/>
      <c r="J36" s="20"/>
      <c r="K36" s="22">
        <v>86541524.070000127</v>
      </c>
    </row>
    <row r="37" spans="2:14" s="2" customFormat="1" ht="25.5">
      <c r="B37" s="17"/>
      <c r="C37" s="18" t="s">
        <v>28</v>
      </c>
      <c r="D37" s="19" t="s">
        <v>33</v>
      </c>
      <c r="E37" s="20">
        <v>29031782.82</v>
      </c>
      <c r="F37" s="76">
        <f>439874.23*6</f>
        <v>2639245.38</v>
      </c>
      <c r="G37" s="20"/>
      <c r="H37" s="20"/>
      <c r="I37" s="20"/>
      <c r="J37" s="20"/>
      <c r="K37" s="22">
        <v>26392537.440000001</v>
      </c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76">
        <f>(439277*4)+13178310</f>
        <v>14935418</v>
      </c>
      <c r="G38" s="20"/>
      <c r="H38" s="20"/>
      <c r="I38" s="20"/>
      <c r="J38" s="20"/>
      <c r="K38" s="22">
        <v>0</v>
      </c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24">
        <f>482884*6</f>
        <v>2897304</v>
      </c>
      <c r="G39" s="20"/>
      <c r="H39" s="20"/>
      <c r="I39" s="20"/>
      <c r="J39" s="20"/>
      <c r="K39" s="22">
        <v>37182085</v>
      </c>
    </row>
    <row r="40" spans="2:14" s="2" customFormat="1" ht="25.5">
      <c r="B40" s="17"/>
      <c r="C40" s="25" t="s">
        <v>28</v>
      </c>
      <c r="D40" s="68" t="s">
        <v>38</v>
      </c>
      <c r="E40" s="24">
        <v>66783908.099999994</v>
      </c>
      <c r="F40" s="24">
        <f>3789547*3</f>
        <v>11368641</v>
      </c>
      <c r="G40" s="20"/>
      <c r="H40" s="20"/>
      <c r="I40" s="20"/>
      <c r="J40" s="20"/>
      <c r="K40" s="22">
        <v>55415267.099999994</v>
      </c>
    </row>
    <row r="41" spans="2:14" s="2" customFormat="1" ht="38.25">
      <c r="B41" s="17"/>
      <c r="C41" s="25" t="s">
        <v>39</v>
      </c>
      <c r="D41" s="68" t="s">
        <v>40</v>
      </c>
      <c r="E41" s="24">
        <v>183429539.66</v>
      </c>
      <c r="F41" s="24">
        <f>1239388.78*6</f>
        <v>7436332.6799999997</v>
      </c>
      <c r="G41" s="20"/>
      <c r="H41" s="20"/>
      <c r="I41" s="20"/>
      <c r="J41" s="20"/>
      <c r="K41" s="22">
        <v>175993206.97999999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</row>
    <row r="43" spans="2:14">
      <c r="B43" s="11"/>
      <c r="C43" s="12"/>
      <c r="D43" s="12"/>
      <c r="E43" s="32"/>
      <c r="F43" s="30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30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4">
        <f>(402639.01*6)</f>
        <v>2415834.06</v>
      </c>
      <c r="G45" s="20"/>
      <c r="H45" s="20"/>
      <c r="I45" s="20"/>
      <c r="J45" s="20"/>
      <c r="K45" s="22">
        <v>66893042.5</v>
      </c>
    </row>
    <row r="46" spans="2:14">
      <c r="B46" s="11"/>
      <c r="C46" s="12"/>
      <c r="D46" s="12"/>
      <c r="E46" s="32"/>
      <c r="F46" s="30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30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30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30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30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30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30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30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30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30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30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30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30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f t="shared" ref="E59:J59" si="0">SUM(E34:E58)</f>
        <v>513845050.53900009</v>
      </c>
      <c r="F59" s="75">
        <f t="shared" si="0"/>
        <v>65427378.610000007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448417671.92900008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67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42"/>
      <c r="J84" s="62"/>
      <c r="K84" s="62"/>
      <c r="L84" s="50"/>
      <c r="M84" s="50"/>
    </row>
    <row r="85" spans="2:13">
      <c r="B85" s="42"/>
      <c r="C85" s="42"/>
      <c r="D85" s="42"/>
      <c r="E85" s="42"/>
      <c r="F85" s="45"/>
      <c r="G85" s="42"/>
      <c r="H85" s="42"/>
      <c r="I85" s="42"/>
      <c r="J85" s="66"/>
      <c r="K85" s="65">
        <f>+'[6]Edo Sit. Finan.  NV '!J17+'[6]Edo Sit. Finan.  NV '!J10</f>
        <v>448417672.06</v>
      </c>
      <c r="L85" s="50"/>
      <c r="M85" s="50"/>
    </row>
    <row r="86" spans="2:13">
      <c r="B86" s="42"/>
      <c r="C86" s="42"/>
      <c r="D86" s="42"/>
      <c r="E86" s="42"/>
      <c r="F86" s="45"/>
      <c r="G86" s="42"/>
      <c r="H86" s="42"/>
      <c r="I86" s="42"/>
      <c r="J86" s="66"/>
      <c r="K86" s="65"/>
      <c r="L86" s="50"/>
      <c r="M86" s="50"/>
    </row>
    <row r="87" spans="2:13">
      <c r="B87" s="42"/>
      <c r="C87" s="42"/>
      <c r="D87" s="42"/>
      <c r="E87" s="42"/>
      <c r="F87" s="45"/>
      <c r="G87" s="42"/>
      <c r="H87" s="42"/>
      <c r="I87" s="42"/>
      <c r="J87" s="66" t="s">
        <v>51</v>
      </c>
      <c r="K87" s="65">
        <f>+K59-K85</f>
        <v>-0.13099992275238037</v>
      </c>
      <c r="L87" s="50"/>
      <c r="M87" s="50"/>
    </row>
    <row r="88" spans="2:13">
      <c r="B88" s="42"/>
      <c r="C88" s="42"/>
      <c r="D88" s="42"/>
      <c r="E88" s="42"/>
      <c r="F88" s="45"/>
      <c r="G88" s="42"/>
      <c r="H88" s="42"/>
      <c r="I88" s="42"/>
      <c r="J88" s="62"/>
      <c r="K88" s="62"/>
      <c r="L88" s="50"/>
      <c r="M88" s="50"/>
    </row>
    <row r="89" spans="2:13">
      <c r="B89" s="42"/>
      <c r="C89" s="42"/>
      <c r="D89" s="42"/>
      <c r="E89" s="42"/>
      <c r="F89" s="45"/>
      <c r="G89" s="42"/>
      <c r="H89" s="42"/>
      <c r="I89" s="42"/>
      <c r="J89" s="62"/>
      <c r="K89" s="62"/>
      <c r="L89" s="50"/>
      <c r="M89" s="50"/>
    </row>
    <row r="90" spans="2:13">
      <c r="B90" s="42"/>
      <c r="C90" s="42"/>
      <c r="D90" s="42"/>
      <c r="E90" s="42"/>
      <c r="F90" s="45"/>
      <c r="G90" s="42"/>
      <c r="H90" s="42"/>
      <c r="I90" s="42"/>
      <c r="J90" s="62"/>
      <c r="K90" s="62"/>
      <c r="L90" s="50"/>
      <c r="M90" s="50"/>
    </row>
    <row r="91" spans="2:13">
      <c r="B91" s="42"/>
      <c r="C91" s="42"/>
      <c r="D91" s="42"/>
      <c r="E91" s="42"/>
      <c r="F91" s="45"/>
      <c r="G91" s="42"/>
      <c r="H91" s="42"/>
      <c r="I91" s="42"/>
      <c r="J91" s="62"/>
      <c r="K91" s="62"/>
      <c r="L91" s="50"/>
      <c r="M91" s="50"/>
    </row>
    <row r="92" spans="2:13">
      <c r="B92" s="42"/>
      <c r="C92" s="42"/>
      <c r="D92" s="42"/>
      <c r="E92" s="42"/>
      <c r="F92" s="45"/>
      <c r="G92" s="42"/>
      <c r="H92" s="42"/>
      <c r="I92" s="42"/>
      <c r="J92" s="62"/>
      <c r="K92" s="62"/>
      <c r="L92" s="42"/>
      <c r="M92" s="42"/>
    </row>
    <row r="93" spans="2:13">
      <c r="B93" s="42"/>
      <c r="C93" s="42"/>
      <c r="D93" s="42"/>
      <c r="E93" s="42"/>
      <c r="F93" s="45"/>
      <c r="G93" s="42"/>
      <c r="H93" s="42"/>
      <c r="I93" s="42"/>
      <c r="J93" s="62"/>
      <c r="K93" s="62"/>
    </row>
    <row r="94" spans="2:13">
      <c r="B94" s="42"/>
      <c r="C94" s="42"/>
      <c r="D94" s="42"/>
      <c r="E94" s="42"/>
      <c r="F94" s="45"/>
      <c r="G94" s="42"/>
      <c r="H94" s="42"/>
      <c r="I94" s="42"/>
      <c r="J94" s="64">
        <v>-70304042.780000001</v>
      </c>
      <c r="K94" s="62"/>
    </row>
    <row r="95" spans="2:13">
      <c r="B95" s="42"/>
      <c r="C95" s="42"/>
      <c r="D95" s="42"/>
      <c r="E95" s="42"/>
      <c r="F95" s="45"/>
      <c r="G95" s="42"/>
      <c r="H95" s="42"/>
      <c r="I95" s="42"/>
      <c r="J95" s="64">
        <v>-5047693.0999999996</v>
      </c>
      <c r="K95" s="62"/>
    </row>
    <row r="96" spans="2:13">
      <c r="B96" s="42"/>
      <c r="C96" s="42"/>
      <c r="D96" s="42"/>
      <c r="E96" s="42"/>
      <c r="F96" s="45"/>
      <c r="G96" s="42"/>
      <c r="H96" s="42"/>
      <c r="I96" s="42"/>
      <c r="J96" s="64">
        <v>-350339947.29000002</v>
      </c>
      <c r="K96" s="62"/>
    </row>
    <row r="97" spans="2:11">
      <c r="B97" s="42"/>
      <c r="C97" s="42"/>
      <c r="D97" s="42"/>
      <c r="E97" s="42"/>
      <c r="F97" s="45"/>
      <c r="G97" s="42"/>
      <c r="H97" s="42"/>
      <c r="I97" s="42"/>
      <c r="J97" s="64">
        <v>-63455905.439999998</v>
      </c>
      <c r="K97" s="62"/>
    </row>
    <row r="98" spans="2:11">
      <c r="B98" s="42"/>
      <c r="C98" s="42"/>
      <c r="D98" s="42"/>
      <c r="E98" s="42"/>
      <c r="F98" s="45"/>
      <c r="G98" s="42"/>
      <c r="H98" s="42"/>
      <c r="I98" s="42"/>
      <c r="J98" s="63">
        <f>SUM(J94:J97)</f>
        <v>-489147588.61000001</v>
      </c>
      <c r="K98" s="62"/>
    </row>
    <row r="99" spans="2:11">
      <c r="B99" s="42"/>
      <c r="C99" s="42"/>
      <c r="D99" s="42"/>
      <c r="E99" s="42"/>
      <c r="F99" s="45"/>
      <c r="G99" s="42"/>
      <c r="H99" s="42"/>
      <c r="I99" s="42"/>
      <c r="J99" s="62"/>
      <c r="K99" s="62"/>
    </row>
    <row r="100" spans="2:11">
      <c r="B100" s="42"/>
      <c r="C100" s="42"/>
      <c r="D100" s="42"/>
      <c r="E100" s="42"/>
      <c r="F100" s="45"/>
      <c r="G100" s="42"/>
      <c r="H100" s="42"/>
      <c r="I100" s="42"/>
      <c r="J100" s="62"/>
      <c r="K100" s="62"/>
    </row>
    <row r="101" spans="2:11">
      <c r="B101" s="42"/>
      <c r="C101" s="42"/>
      <c r="D101" s="42"/>
      <c r="E101" s="42"/>
      <c r="F101" s="45"/>
      <c r="G101" s="42"/>
      <c r="H101" s="42"/>
      <c r="I101" s="42"/>
      <c r="J101" s="62"/>
      <c r="K101" s="62"/>
    </row>
    <row r="102" spans="2:11">
      <c r="B102" s="42"/>
      <c r="C102" s="42"/>
      <c r="D102" s="42"/>
      <c r="E102" s="42"/>
      <c r="F102" s="45"/>
      <c r="G102" s="42"/>
      <c r="H102" s="42"/>
      <c r="I102" s="42"/>
      <c r="J102" s="42"/>
      <c r="K102" s="42"/>
    </row>
    <row r="103" spans="2:11">
      <c r="B103" s="42"/>
      <c r="C103" s="42"/>
      <c r="D103" s="42"/>
      <c r="E103" s="42"/>
      <c r="F103" s="45"/>
      <c r="G103" s="42"/>
      <c r="H103" s="42"/>
      <c r="I103" s="42"/>
      <c r="J103" s="42"/>
      <c r="K103" s="42"/>
    </row>
    <row r="104" spans="2:11">
      <c r="B104" s="42"/>
      <c r="C104" s="42"/>
      <c r="D104" s="42"/>
      <c r="E104" s="42"/>
      <c r="F104" s="45"/>
      <c r="G104" s="42"/>
      <c r="H104" s="42"/>
      <c r="I104" s="42"/>
      <c r="J104" s="42"/>
      <c r="K104" s="42"/>
    </row>
    <row r="105" spans="2:11">
      <c r="B105" s="42"/>
      <c r="C105" s="42"/>
      <c r="D105" s="42"/>
      <c r="E105" s="42"/>
      <c r="F105" s="45"/>
      <c r="G105" s="42"/>
      <c r="H105" s="42"/>
      <c r="I105" s="42"/>
      <c r="J105" s="42"/>
      <c r="K105" s="42"/>
    </row>
    <row r="106" spans="2:11">
      <c r="B106" s="42"/>
      <c r="C106" s="42"/>
      <c r="D106" s="42"/>
      <c r="E106" s="42"/>
      <c r="F106" s="45"/>
      <c r="G106" s="42"/>
      <c r="H106" s="42"/>
      <c r="I106" s="42"/>
      <c r="J106" s="42"/>
      <c r="K106" s="42"/>
    </row>
    <row r="107" spans="2:11">
      <c r="B107" s="42"/>
      <c r="C107" s="42"/>
      <c r="D107" s="42"/>
      <c r="E107" s="42"/>
      <c r="F107" s="45"/>
      <c r="G107" s="42"/>
      <c r="H107" s="42"/>
      <c r="I107" s="42"/>
      <c r="J107" s="42"/>
      <c r="K107" s="42"/>
    </row>
    <row r="108" spans="2:11">
      <c r="B108" s="42"/>
      <c r="C108" s="42"/>
      <c r="D108" s="42"/>
      <c r="E108" s="42"/>
      <c r="F108" s="45"/>
      <c r="G108" s="42"/>
      <c r="H108" s="42"/>
      <c r="I108" s="42"/>
      <c r="J108" s="42"/>
      <c r="K108" s="42"/>
    </row>
    <row r="109" spans="2:11">
      <c r="B109" s="42"/>
      <c r="C109" s="42"/>
      <c r="D109" s="42"/>
      <c r="E109" s="42"/>
      <c r="F109" s="45"/>
      <c r="G109" s="42"/>
      <c r="H109" s="42"/>
      <c r="I109" s="42"/>
      <c r="J109" s="42"/>
      <c r="K109" s="42"/>
    </row>
    <row r="110" spans="2:11">
      <c r="H110" s="51"/>
      <c r="I110" s="51"/>
      <c r="J110" s="51"/>
      <c r="K110" s="51"/>
    </row>
    <row r="111" spans="2:11">
      <c r="H111" s="51"/>
      <c r="I111" s="51"/>
      <c r="J111" s="51"/>
      <c r="K111" s="51"/>
    </row>
    <row r="112" spans="2:11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B71:K71"/>
    <mergeCell ref="B2:K2"/>
    <mergeCell ref="B3:K3"/>
    <mergeCell ref="B4:K4"/>
    <mergeCell ref="B6:B8"/>
    <mergeCell ref="C6:C8"/>
    <mergeCell ref="D6:D8"/>
    <mergeCell ref="E6:E8"/>
    <mergeCell ref="F6:J6"/>
    <mergeCell ref="K6:K8"/>
    <mergeCell ref="F7:H7"/>
    <mergeCell ref="B70:K70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2">
    <tabColor theme="4"/>
  </sheetPr>
  <dimension ref="B1:N122"/>
  <sheetViews>
    <sheetView zoomScale="85" zoomScaleNormal="85" workbookViewId="0">
      <selection activeCell="O32" sqref="O32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7.7109375" style="2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1.5703125" style="1" bestFit="1" customWidth="1"/>
    <col min="14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"&amp;[7]Indice!C3</f>
        <v>AL 31 DE JULIO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58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  <c r="L33" s="50"/>
      <c r="M33" s="50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76">
        <f>2079617.94+2092858.26+2106182.27+2119595.7</f>
        <v>8398254.1700000018</v>
      </c>
      <c r="G34" s="20"/>
      <c r="H34" s="20"/>
      <c r="I34" s="20"/>
      <c r="J34" s="20"/>
      <c r="K34" s="22">
        <v>9.0090000033378601</v>
      </c>
      <c r="L34" s="70"/>
      <c r="M34" s="72">
        <f>SUM(F34:F41)</f>
        <v>66811088.730000004</v>
      </c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76">
        <f>1825673.93+1837297.39+1845949.98+3045</f>
        <v>5511966.2999999998</v>
      </c>
      <c r="G35" s="20"/>
      <c r="H35" s="20"/>
      <c r="I35" s="20"/>
      <c r="J35" s="20"/>
      <c r="K35" s="22">
        <v>-0.17000001948326826</v>
      </c>
      <c r="L35" s="70"/>
      <c r="M35" s="70"/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76">
        <f>1637397.17*7</f>
        <v>11461780.189999999</v>
      </c>
      <c r="G36" s="20"/>
      <c r="H36" s="20"/>
      <c r="I36" s="20"/>
      <c r="J36" s="20"/>
      <c r="K36" s="22">
        <v>84904126.900000125</v>
      </c>
      <c r="L36" s="70" t="s">
        <v>56</v>
      </c>
      <c r="M36" s="70"/>
    </row>
    <row r="37" spans="2:14" s="2" customFormat="1" ht="25.5">
      <c r="B37" s="17"/>
      <c r="C37" s="18" t="s">
        <v>28</v>
      </c>
      <c r="D37" s="19" t="s">
        <v>33</v>
      </c>
      <c r="E37" s="20">
        <v>29031782.82</v>
      </c>
      <c r="F37" s="76">
        <f>439874.23*7</f>
        <v>3079119.61</v>
      </c>
      <c r="G37" s="20"/>
      <c r="H37" s="20"/>
      <c r="I37" s="20"/>
      <c r="J37" s="20"/>
      <c r="K37" s="22">
        <v>25952663.210000001</v>
      </c>
      <c r="L37" s="70"/>
      <c r="M37" s="70"/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76">
        <f>(439277*4)+13178310</f>
        <v>14935418</v>
      </c>
      <c r="G38" s="20"/>
      <c r="H38" s="20"/>
      <c r="I38" s="20"/>
      <c r="J38" s="20"/>
      <c r="K38" s="22">
        <v>0</v>
      </c>
      <c r="L38" s="70" t="s">
        <v>56</v>
      </c>
      <c r="M38" s="70"/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24">
        <f>482884*7</f>
        <v>3380188</v>
      </c>
      <c r="G39" s="20"/>
      <c r="H39" s="20"/>
      <c r="I39" s="20"/>
      <c r="J39" s="20"/>
      <c r="K39" s="22">
        <v>36699201</v>
      </c>
      <c r="L39" s="70"/>
      <c r="M39" s="70"/>
    </row>
    <row r="40" spans="2:14" s="2" customFormat="1" ht="25.5">
      <c r="B40" s="17"/>
      <c r="C40" s="25" t="s">
        <v>28</v>
      </c>
      <c r="D40" s="68" t="s">
        <v>38</v>
      </c>
      <c r="E40" s="24">
        <v>66783908.099999994</v>
      </c>
      <c r="F40" s="24">
        <f>3789547*3</f>
        <v>11368641</v>
      </c>
      <c r="G40" s="20"/>
      <c r="H40" s="20"/>
      <c r="I40" s="20"/>
      <c r="J40" s="20"/>
      <c r="K40" s="22">
        <v>55415267.099999994</v>
      </c>
      <c r="L40" s="70"/>
    </row>
    <row r="41" spans="2:14" s="2" customFormat="1" ht="38.25">
      <c r="B41" s="17"/>
      <c r="C41" s="25" t="s">
        <v>39</v>
      </c>
      <c r="D41" s="68" t="s">
        <v>40</v>
      </c>
      <c r="E41" s="24">
        <v>183429539.66</v>
      </c>
      <c r="F41" s="24">
        <f>1239388.78*7</f>
        <v>8675721.4600000009</v>
      </c>
      <c r="G41" s="20"/>
      <c r="H41" s="20"/>
      <c r="I41" s="20"/>
      <c r="J41" s="20"/>
      <c r="K41" s="22">
        <v>174753818.19999999</v>
      </c>
      <c r="L41" s="70" t="s">
        <v>56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  <c r="L42" s="70"/>
    </row>
    <row r="43" spans="2:14">
      <c r="B43" s="11"/>
      <c r="C43" s="12"/>
      <c r="D43" s="12"/>
      <c r="E43" s="32"/>
      <c r="F43" s="30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30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4">
        <f>(402639.01*7)</f>
        <v>2818473.0700000003</v>
      </c>
      <c r="G45" s="20"/>
      <c r="H45" s="20"/>
      <c r="I45" s="20"/>
      <c r="J45" s="20"/>
      <c r="K45" s="22">
        <v>66490403.490000002</v>
      </c>
    </row>
    <row r="46" spans="2:14">
      <c r="B46" s="11"/>
      <c r="C46" s="12"/>
      <c r="D46" s="12"/>
      <c r="E46" s="32"/>
      <c r="F46" s="30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30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30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30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30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30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30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30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30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30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30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30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30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f t="shared" ref="E59:J59" si="0">SUM(E34:E58)</f>
        <v>513845050.53900009</v>
      </c>
      <c r="F59" s="75">
        <f t="shared" si="0"/>
        <v>69629561.800000012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444215488.73900008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67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42"/>
      <c r="J84" s="62"/>
      <c r="K84" s="62"/>
      <c r="L84" s="62"/>
      <c r="M84" s="50"/>
    </row>
    <row r="85" spans="2:13">
      <c r="B85" s="42"/>
      <c r="C85" s="42"/>
      <c r="D85" s="42"/>
      <c r="E85" s="42"/>
      <c r="F85" s="45"/>
      <c r="G85" s="42"/>
      <c r="H85" s="42"/>
      <c r="I85" s="42"/>
      <c r="J85" s="66"/>
      <c r="K85" s="65">
        <f>+'[7]Edo Sit. Finan.  NV '!J17+'[7]Edo Sit. Finan.  NV '!J10</f>
        <v>444215488.87</v>
      </c>
      <c r="L85" s="62"/>
      <c r="M85" s="50"/>
    </row>
    <row r="86" spans="2:13">
      <c r="B86" s="42"/>
      <c r="C86" s="42"/>
      <c r="D86" s="42"/>
      <c r="E86" s="42"/>
      <c r="F86" s="45"/>
      <c r="G86" s="42"/>
      <c r="H86" s="42"/>
      <c r="I86" s="42"/>
      <c r="J86" s="66"/>
      <c r="K86" s="65"/>
      <c r="L86" s="62"/>
      <c r="M86" s="50"/>
    </row>
    <row r="87" spans="2:13">
      <c r="B87" s="42"/>
      <c r="C87" s="42"/>
      <c r="D87" s="42"/>
      <c r="E87" s="42"/>
      <c r="F87" s="45"/>
      <c r="G87" s="42"/>
      <c r="H87" s="42"/>
      <c r="I87" s="42"/>
      <c r="J87" s="66" t="s">
        <v>51</v>
      </c>
      <c r="K87" s="65">
        <f>+K59-K85</f>
        <v>-0.13099992275238037</v>
      </c>
      <c r="L87" s="62"/>
      <c r="M87" s="50"/>
    </row>
    <row r="88" spans="2:13">
      <c r="B88" s="42"/>
      <c r="C88" s="42"/>
      <c r="D88" s="42"/>
      <c r="E88" s="42"/>
      <c r="F88" s="45"/>
      <c r="G88" s="42"/>
      <c r="H88" s="42"/>
      <c r="I88" s="42"/>
      <c r="J88" s="62"/>
      <c r="K88" s="62"/>
      <c r="L88" s="62"/>
      <c r="M88" s="50"/>
    </row>
    <row r="89" spans="2:13">
      <c r="B89" s="42"/>
      <c r="C89" s="42"/>
      <c r="D89" s="42"/>
      <c r="E89" s="42"/>
      <c r="F89" s="45"/>
      <c r="G89" s="42"/>
      <c r="H89" s="42"/>
      <c r="I89" s="42"/>
      <c r="J89" s="62"/>
      <c r="K89" s="62"/>
      <c r="L89" s="62"/>
      <c r="M89" s="50"/>
    </row>
    <row r="90" spans="2:13">
      <c r="B90" s="42"/>
      <c r="C90" s="42"/>
      <c r="D90" s="42"/>
      <c r="E90" s="42"/>
      <c r="F90" s="45"/>
      <c r="G90" s="42"/>
      <c r="H90" s="42"/>
      <c r="I90" s="42"/>
      <c r="J90" s="62"/>
      <c r="K90" s="62"/>
      <c r="L90" s="62"/>
      <c r="M90" s="50"/>
    </row>
    <row r="91" spans="2:13">
      <c r="B91" s="42"/>
      <c r="C91" s="42"/>
      <c r="D91" s="42"/>
      <c r="E91" s="42"/>
      <c r="F91" s="45"/>
      <c r="G91" s="42"/>
      <c r="H91" s="42"/>
      <c r="I91" s="42"/>
      <c r="J91" s="62"/>
      <c r="K91" s="62"/>
      <c r="L91" s="62"/>
      <c r="M91" s="50"/>
    </row>
    <row r="92" spans="2:13">
      <c r="B92" s="42"/>
      <c r="C92" s="42"/>
      <c r="D92" s="42"/>
      <c r="E92" s="42"/>
      <c r="F92" s="45"/>
      <c r="G92" s="42"/>
      <c r="H92" s="42"/>
      <c r="I92" s="42"/>
      <c r="J92" s="62"/>
      <c r="K92" s="62"/>
      <c r="L92" s="62"/>
      <c r="M92" s="42"/>
    </row>
    <row r="93" spans="2:13">
      <c r="B93" s="42"/>
      <c r="C93" s="42"/>
      <c r="D93" s="42"/>
      <c r="E93" s="42"/>
      <c r="F93" s="45"/>
      <c r="G93" s="42"/>
      <c r="H93" s="42"/>
      <c r="I93" s="42"/>
      <c r="J93" s="62"/>
      <c r="K93" s="62"/>
      <c r="L93" s="62"/>
    </row>
    <row r="94" spans="2:13">
      <c r="B94" s="42"/>
      <c r="C94" s="42"/>
      <c r="D94" s="42"/>
      <c r="E94" s="42"/>
      <c r="F94" s="45"/>
      <c r="G94" s="42"/>
      <c r="H94" s="42"/>
      <c r="I94" s="42"/>
      <c r="J94" s="64">
        <v>-70304042.780000001</v>
      </c>
      <c r="K94" s="62"/>
      <c r="L94" s="62"/>
    </row>
    <row r="95" spans="2:13">
      <c r="B95" s="42"/>
      <c r="C95" s="42"/>
      <c r="D95" s="42"/>
      <c r="E95" s="42"/>
      <c r="F95" s="45"/>
      <c r="G95" s="42"/>
      <c r="H95" s="42"/>
      <c r="I95" s="42"/>
      <c r="J95" s="64">
        <v>-5047693.0999999996</v>
      </c>
      <c r="K95" s="62"/>
      <c r="L95" s="62"/>
    </row>
    <row r="96" spans="2:13">
      <c r="B96" s="42"/>
      <c r="C96" s="42"/>
      <c r="D96" s="42"/>
      <c r="E96" s="42"/>
      <c r="F96" s="45"/>
      <c r="G96" s="42"/>
      <c r="H96" s="42"/>
      <c r="I96" s="42"/>
      <c r="J96" s="64">
        <v>-350339947.29000002</v>
      </c>
      <c r="K96" s="62"/>
      <c r="L96" s="62"/>
    </row>
    <row r="97" spans="2:12">
      <c r="B97" s="42"/>
      <c r="C97" s="42"/>
      <c r="D97" s="42"/>
      <c r="E97" s="42"/>
      <c r="F97" s="45"/>
      <c r="G97" s="42"/>
      <c r="H97" s="42"/>
      <c r="I97" s="42"/>
      <c r="J97" s="64">
        <v>-63455905.439999998</v>
      </c>
      <c r="K97" s="62"/>
      <c r="L97" s="62"/>
    </row>
    <row r="98" spans="2:12">
      <c r="B98" s="42"/>
      <c r="C98" s="42"/>
      <c r="D98" s="42"/>
      <c r="E98" s="42"/>
      <c r="F98" s="45"/>
      <c r="G98" s="42"/>
      <c r="H98" s="42"/>
      <c r="I98" s="42"/>
      <c r="J98" s="63">
        <f>SUM(J94:J97)</f>
        <v>-489147588.61000001</v>
      </c>
      <c r="K98" s="62"/>
      <c r="L98" s="62"/>
    </row>
    <row r="99" spans="2:12">
      <c r="B99" s="42"/>
      <c r="C99" s="42"/>
      <c r="D99" s="42"/>
      <c r="E99" s="42"/>
      <c r="F99" s="45"/>
      <c r="G99" s="42"/>
      <c r="H99" s="42"/>
      <c r="I99" s="42"/>
      <c r="J99" s="62"/>
      <c r="K99" s="62"/>
      <c r="L99" s="62"/>
    </row>
    <row r="100" spans="2:12">
      <c r="B100" s="42"/>
      <c r="C100" s="42"/>
      <c r="D100" s="42"/>
      <c r="E100" s="42"/>
      <c r="F100" s="45"/>
      <c r="G100" s="42"/>
      <c r="H100" s="42"/>
      <c r="I100" s="42"/>
      <c r="J100" s="62"/>
      <c r="K100" s="62"/>
      <c r="L100" s="62"/>
    </row>
    <row r="101" spans="2:12">
      <c r="B101" s="42"/>
      <c r="C101" s="42"/>
      <c r="D101" s="42"/>
      <c r="E101" s="42"/>
      <c r="F101" s="45"/>
      <c r="G101" s="42"/>
      <c r="H101" s="42"/>
      <c r="I101" s="42"/>
      <c r="J101" s="62"/>
      <c r="K101" s="62"/>
      <c r="L101" s="62"/>
    </row>
    <row r="102" spans="2:12">
      <c r="B102" s="42"/>
      <c r="C102" s="42"/>
      <c r="D102" s="42"/>
      <c r="E102" s="42"/>
      <c r="F102" s="45"/>
      <c r="G102" s="42"/>
      <c r="H102" s="42"/>
      <c r="I102" s="42"/>
      <c r="J102" s="62"/>
      <c r="K102" s="62"/>
      <c r="L102" s="62"/>
    </row>
    <row r="103" spans="2:12">
      <c r="B103" s="42"/>
      <c r="C103" s="42"/>
      <c r="D103" s="42"/>
      <c r="E103" s="42"/>
      <c r="F103" s="45"/>
      <c r="G103" s="42"/>
      <c r="H103" s="42"/>
      <c r="I103" s="42"/>
      <c r="J103" s="62"/>
      <c r="K103" s="62"/>
      <c r="L103" s="62"/>
    </row>
    <row r="104" spans="2:12">
      <c r="B104" s="42"/>
      <c r="C104" s="42"/>
      <c r="D104" s="42"/>
      <c r="E104" s="42"/>
      <c r="F104" s="45"/>
      <c r="G104" s="42"/>
      <c r="H104" s="42"/>
      <c r="I104" s="42"/>
      <c r="J104" s="62"/>
      <c r="K104" s="62"/>
      <c r="L104" s="62"/>
    </row>
    <row r="105" spans="2:12">
      <c r="B105" s="42"/>
      <c r="C105" s="42"/>
      <c r="D105" s="42"/>
      <c r="E105" s="42"/>
      <c r="F105" s="45"/>
      <c r="G105" s="42"/>
      <c r="H105" s="42"/>
      <c r="I105" s="42"/>
      <c r="J105" s="62"/>
      <c r="K105" s="62"/>
      <c r="L105" s="62"/>
    </row>
    <row r="106" spans="2:12">
      <c r="B106" s="42"/>
      <c r="C106" s="42"/>
      <c r="D106" s="42"/>
      <c r="E106" s="42"/>
      <c r="F106" s="45"/>
      <c r="G106" s="42"/>
      <c r="H106" s="42"/>
      <c r="I106" s="42"/>
      <c r="J106" s="62"/>
      <c r="K106" s="62"/>
      <c r="L106" s="62"/>
    </row>
    <row r="107" spans="2:12">
      <c r="B107" s="42"/>
      <c r="C107" s="42"/>
      <c r="D107" s="42"/>
      <c r="E107" s="42"/>
      <c r="F107" s="45"/>
      <c r="G107" s="42"/>
      <c r="H107" s="42"/>
      <c r="I107" s="42"/>
      <c r="J107" s="62"/>
      <c r="K107" s="62"/>
      <c r="L107" s="62"/>
    </row>
    <row r="108" spans="2:12">
      <c r="B108" s="42"/>
      <c r="C108" s="42"/>
      <c r="D108" s="42"/>
      <c r="E108" s="42"/>
      <c r="F108" s="45"/>
      <c r="G108" s="42"/>
      <c r="H108" s="42"/>
      <c r="I108" s="42"/>
      <c r="J108" s="62"/>
      <c r="K108" s="62"/>
      <c r="L108" s="62"/>
    </row>
    <row r="109" spans="2:12">
      <c r="B109" s="42"/>
      <c r="C109" s="42"/>
      <c r="D109" s="42"/>
      <c r="E109" s="42"/>
      <c r="F109" s="45"/>
      <c r="G109" s="42"/>
      <c r="H109" s="42"/>
      <c r="I109" s="42"/>
      <c r="J109" s="42"/>
      <c r="K109" s="42"/>
    </row>
    <row r="110" spans="2:12">
      <c r="H110" s="51"/>
      <c r="I110" s="51"/>
      <c r="J110" s="51"/>
      <c r="K110" s="51"/>
    </row>
    <row r="111" spans="2:12">
      <c r="H111" s="51"/>
      <c r="I111" s="51"/>
      <c r="J111" s="51"/>
      <c r="K111" s="51"/>
    </row>
    <row r="112" spans="2:12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K6:K8"/>
    <mergeCell ref="F7:H7"/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3">
    <tabColor theme="4"/>
  </sheetPr>
  <dimension ref="B1:N122"/>
  <sheetViews>
    <sheetView zoomScale="85" zoomScaleNormal="85" workbookViewId="0">
      <selection activeCell="M39" sqref="M39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7.7109375" style="2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2.5703125" style="1" bestFit="1" customWidth="1"/>
    <col min="14" max="16384" width="11.42578125" style="1"/>
  </cols>
  <sheetData>
    <row r="1" spans="2:11" ht="13.5" thickBot="1"/>
    <row r="2" spans="2:11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1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1" ht="21" thickBot="1">
      <c r="B4" s="93" t="str">
        <f>+"AL "&amp;[8]Indice!C3</f>
        <v>AL 31 DE AGOSTO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1" ht="13.5" thickBot="1"/>
    <row r="6" spans="2:11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59</v>
      </c>
    </row>
    <row r="7" spans="2:11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</row>
    <row r="8" spans="2:11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</row>
    <row r="9" spans="2:11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</row>
    <row r="10" spans="2:11" hidden="1">
      <c r="B10" s="11"/>
      <c r="C10" s="12"/>
      <c r="D10" s="12"/>
      <c r="E10" s="12"/>
      <c r="F10" s="13"/>
      <c r="G10" s="12"/>
      <c r="H10" s="12"/>
      <c r="I10" s="12"/>
      <c r="J10" s="12"/>
      <c r="K10" s="14"/>
    </row>
    <row r="11" spans="2:11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</row>
    <row r="12" spans="2:11" hidden="1">
      <c r="B12" s="11"/>
      <c r="C12" s="12"/>
      <c r="D12" s="12"/>
      <c r="E12" s="12"/>
      <c r="F12" s="13"/>
      <c r="G12" s="12"/>
      <c r="H12" s="12"/>
      <c r="I12" s="12"/>
      <c r="J12" s="12"/>
      <c r="K12" s="14"/>
    </row>
    <row r="13" spans="2:11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</row>
    <row r="14" spans="2:11" hidden="1">
      <c r="B14" s="11"/>
      <c r="C14" s="12"/>
      <c r="D14" s="12"/>
      <c r="E14" s="12"/>
      <c r="F14" s="13"/>
      <c r="G14" s="12"/>
      <c r="H14" s="12"/>
      <c r="I14" s="12"/>
      <c r="J14" s="12"/>
      <c r="K14" s="14"/>
    </row>
    <row r="15" spans="2:11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</row>
    <row r="16" spans="2:11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</row>
    <row r="17" spans="2:11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</row>
    <row r="18" spans="2:11" hidden="1">
      <c r="B18" s="11"/>
      <c r="C18" s="12"/>
      <c r="D18" s="12"/>
      <c r="E18" s="12"/>
      <c r="F18" s="13"/>
      <c r="G18" s="12"/>
      <c r="H18" s="12"/>
      <c r="I18" s="12"/>
      <c r="J18" s="12"/>
      <c r="K18" s="14"/>
    </row>
    <row r="19" spans="2:11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</row>
    <row r="20" spans="2:11" hidden="1">
      <c r="B20" s="11"/>
      <c r="C20" s="12"/>
      <c r="D20" s="12"/>
      <c r="E20" s="12"/>
      <c r="F20" s="13"/>
      <c r="G20" s="12"/>
      <c r="H20" s="12"/>
      <c r="I20" s="12"/>
      <c r="J20" s="12"/>
      <c r="K20" s="14"/>
    </row>
    <row r="21" spans="2:11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</row>
    <row r="22" spans="2:11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</row>
    <row r="23" spans="2:11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</row>
    <row r="24" spans="2:11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</row>
    <row r="25" spans="2:11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</row>
    <row r="26" spans="2:11" hidden="1">
      <c r="B26" s="11"/>
      <c r="C26" s="12"/>
      <c r="D26" s="12"/>
      <c r="E26" s="12"/>
      <c r="F26" s="13"/>
      <c r="G26" s="12"/>
      <c r="H26" s="12"/>
      <c r="I26" s="12"/>
      <c r="J26" s="12"/>
      <c r="K26" s="14"/>
    </row>
    <row r="27" spans="2:11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</row>
    <row r="28" spans="2:11" hidden="1">
      <c r="B28" s="11"/>
      <c r="C28" s="12"/>
      <c r="D28" s="12"/>
      <c r="E28" s="12"/>
      <c r="F28" s="13"/>
      <c r="G28" s="12"/>
      <c r="H28" s="12"/>
      <c r="I28" s="12"/>
      <c r="J28" s="12"/>
      <c r="K28" s="14"/>
    </row>
    <row r="29" spans="2:11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</row>
    <row r="30" spans="2:11" hidden="1">
      <c r="B30" s="11"/>
      <c r="C30" s="12"/>
      <c r="D30" s="12"/>
      <c r="E30" s="12"/>
      <c r="F30" s="13"/>
      <c r="G30" s="12"/>
      <c r="H30" s="12"/>
      <c r="I30" s="12"/>
      <c r="J30" s="12"/>
      <c r="K30" s="14"/>
    </row>
    <row r="31" spans="2:11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</row>
    <row r="32" spans="2:11">
      <c r="B32" s="11"/>
      <c r="C32" s="12"/>
      <c r="D32" s="12"/>
      <c r="E32" s="12"/>
      <c r="F32" s="13"/>
      <c r="G32" s="12"/>
      <c r="H32" s="12"/>
      <c r="I32" s="12"/>
      <c r="J32" s="12"/>
      <c r="K32" s="14"/>
    </row>
    <row r="33" spans="2:14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</row>
    <row r="34" spans="2:14" s="2" customFormat="1" ht="25.5">
      <c r="B34" s="17"/>
      <c r="C34" s="18" t="s">
        <v>28</v>
      </c>
      <c r="D34" s="19" t="s">
        <v>29</v>
      </c>
      <c r="E34" s="20">
        <v>8398263.1790000051</v>
      </c>
      <c r="F34" s="76">
        <f>2079617.94+2092858.26+2106182.27+2119595.7</f>
        <v>8398254.1700000018</v>
      </c>
      <c r="G34" s="20"/>
      <c r="H34" s="20"/>
      <c r="I34" s="20"/>
      <c r="J34" s="20"/>
      <c r="K34" s="22">
        <v>9.0090000033378601</v>
      </c>
      <c r="M34" s="61"/>
    </row>
    <row r="35" spans="2:14" s="2" customFormat="1" ht="25.5">
      <c r="B35" s="17"/>
      <c r="C35" s="18" t="s">
        <v>28</v>
      </c>
      <c r="D35" s="19" t="s">
        <v>30</v>
      </c>
      <c r="E35" s="20">
        <v>5511966.1299999803</v>
      </c>
      <c r="F35" s="76">
        <f>1825673.93+1837297.39+1845949.98+3045</f>
        <v>5511966.2999999998</v>
      </c>
      <c r="G35" s="20"/>
      <c r="H35" s="20"/>
      <c r="I35" s="20"/>
      <c r="J35" s="20"/>
      <c r="K35" s="22">
        <v>-0.17000001948326826</v>
      </c>
      <c r="N35" s="23"/>
    </row>
    <row r="36" spans="2:14" s="2" customFormat="1" ht="63.75">
      <c r="B36" s="17"/>
      <c r="C36" s="18" t="s">
        <v>31</v>
      </c>
      <c r="D36" s="19" t="s">
        <v>32</v>
      </c>
      <c r="E36" s="20">
        <v>96365907.090000123</v>
      </c>
      <c r="F36" s="76">
        <f>1637397.17*8</f>
        <v>13099177.359999999</v>
      </c>
      <c r="G36" s="20"/>
      <c r="H36" s="20"/>
      <c r="I36" s="20"/>
      <c r="J36" s="20"/>
      <c r="K36" s="22">
        <v>83266729.730000123</v>
      </c>
    </row>
    <row r="37" spans="2:14" s="2" customFormat="1" ht="25.5">
      <c r="B37" s="17"/>
      <c r="C37" s="18" t="s">
        <v>28</v>
      </c>
      <c r="D37" s="19" t="s">
        <v>33</v>
      </c>
      <c r="E37" s="20">
        <v>29031782.82</v>
      </c>
      <c r="F37" s="76">
        <f>439874.23*8+(25512705.12)</f>
        <v>29031698.960000001</v>
      </c>
      <c r="G37" s="20"/>
      <c r="H37" s="20"/>
      <c r="I37" s="20"/>
      <c r="J37" s="20"/>
      <c r="K37" s="22">
        <v>83.859999999403954</v>
      </c>
    </row>
    <row r="38" spans="2:14" s="2" customFormat="1" ht="38.25">
      <c r="B38" s="17"/>
      <c r="C38" s="18" t="s">
        <v>34</v>
      </c>
      <c r="D38" s="19" t="s">
        <v>35</v>
      </c>
      <c r="E38" s="20">
        <v>14935418</v>
      </c>
      <c r="F38" s="76">
        <f>(439277*4)+13178310</f>
        <v>14935418</v>
      </c>
      <c r="G38" s="20"/>
      <c r="H38" s="20"/>
      <c r="I38" s="20"/>
      <c r="J38" s="20"/>
      <c r="K38" s="22">
        <v>0</v>
      </c>
    </row>
    <row r="39" spans="2:14" s="2" customFormat="1" ht="25.5">
      <c r="B39" s="17"/>
      <c r="C39" s="18" t="s">
        <v>36</v>
      </c>
      <c r="D39" s="19" t="s">
        <v>37</v>
      </c>
      <c r="E39" s="20">
        <v>40079389</v>
      </c>
      <c r="F39" s="24">
        <f>482884*7+(36699201)</f>
        <v>40079389</v>
      </c>
      <c r="G39" s="20"/>
      <c r="H39" s="20"/>
      <c r="I39" s="20"/>
      <c r="J39" s="20"/>
      <c r="K39" s="22">
        <v>0</v>
      </c>
    </row>
    <row r="40" spans="2:14" s="2" customFormat="1" ht="25.5">
      <c r="B40" s="17"/>
      <c r="C40" s="25" t="s">
        <v>28</v>
      </c>
      <c r="D40" s="68" t="s">
        <v>38</v>
      </c>
      <c r="E40" s="24">
        <v>66783908.099999994</v>
      </c>
      <c r="F40" s="24">
        <f>3789547*3</f>
        <v>11368641</v>
      </c>
      <c r="G40" s="20"/>
      <c r="H40" s="20"/>
      <c r="I40" s="20"/>
      <c r="J40" s="20"/>
      <c r="K40" s="22">
        <v>55415267.099999994</v>
      </c>
    </row>
    <row r="41" spans="2:14" s="2" customFormat="1" ht="38.25">
      <c r="B41" s="17"/>
      <c r="C41" s="25" t="s">
        <v>39</v>
      </c>
      <c r="D41" s="68" t="s">
        <v>40</v>
      </c>
      <c r="E41" s="24">
        <v>183429539.66</v>
      </c>
      <c r="F41" s="24">
        <f>1239388.78*8</f>
        <v>9915110.2400000002</v>
      </c>
      <c r="G41" s="20"/>
      <c r="H41" s="20"/>
      <c r="I41" s="20"/>
      <c r="J41" s="20"/>
      <c r="K41" s="22">
        <v>173514429.41999999</v>
      </c>
    </row>
    <row r="42" spans="2:14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</row>
    <row r="43" spans="2:14">
      <c r="B43" s="11"/>
      <c r="C43" s="12"/>
      <c r="D43" s="12"/>
      <c r="E43" s="32"/>
      <c r="F43" s="30"/>
      <c r="G43" s="32"/>
      <c r="H43" s="32"/>
      <c r="I43" s="32"/>
      <c r="J43" s="32"/>
      <c r="K43" s="33"/>
    </row>
    <row r="44" spans="2:14">
      <c r="B44" s="11" t="s">
        <v>41</v>
      </c>
      <c r="C44" s="12"/>
      <c r="D44" s="12"/>
      <c r="E44" s="32"/>
      <c r="F44" s="30"/>
      <c r="G44" s="32"/>
      <c r="H44" s="32"/>
      <c r="I44" s="32"/>
      <c r="J44" s="32"/>
      <c r="K44" s="33"/>
    </row>
    <row r="45" spans="2:14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4">
        <f>(402639.01*8)</f>
        <v>3221112.08</v>
      </c>
      <c r="G45" s="20"/>
      <c r="H45" s="20"/>
      <c r="I45" s="20"/>
      <c r="J45" s="20"/>
      <c r="K45" s="22">
        <v>66087764.480000004</v>
      </c>
    </row>
    <row r="46" spans="2:14">
      <c r="B46" s="11"/>
      <c r="C46" s="12"/>
      <c r="D46" s="12"/>
      <c r="E46" s="32"/>
      <c r="F46" s="30"/>
      <c r="G46" s="32"/>
      <c r="H46" s="32"/>
      <c r="I46" s="32"/>
      <c r="J46" s="32"/>
      <c r="K46" s="33"/>
    </row>
    <row r="47" spans="2:14" hidden="1">
      <c r="B47" s="11" t="s">
        <v>20</v>
      </c>
      <c r="C47" s="12"/>
      <c r="D47" s="12"/>
      <c r="E47" s="32"/>
      <c r="F47" s="30"/>
      <c r="G47" s="32"/>
      <c r="H47" s="32"/>
      <c r="I47" s="32"/>
      <c r="J47" s="32"/>
      <c r="K47" s="33"/>
    </row>
    <row r="48" spans="2:14" hidden="1">
      <c r="B48" s="11"/>
      <c r="C48" s="12"/>
      <c r="D48" s="12"/>
      <c r="E48" s="32"/>
      <c r="F48" s="30"/>
      <c r="G48" s="32"/>
      <c r="H48" s="32"/>
      <c r="I48" s="32"/>
      <c r="J48" s="32"/>
      <c r="K48" s="33"/>
    </row>
    <row r="49" spans="2:13" hidden="1">
      <c r="B49" s="11" t="s">
        <v>21</v>
      </c>
      <c r="C49" s="12"/>
      <c r="D49" s="12"/>
      <c r="E49" s="32"/>
      <c r="F49" s="30"/>
      <c r="G49" s="32"/>
      <c r="H49" s="32"/>
      <c r="I49" s="32"/>
      <c r="J49" s="32"/>
      <c r="K49" s="33"/>
    </row>
    <row r="50" spans="2:13" hidden="1">
      <c r="B50" s="11" t="s">
        <v>22</v>
      </c>
      <c r="C50" s="12"/>
      <c r="D50" s="12"/>
      <c r="E50" s="32"/>
      <c r="F50" s="30"/>
      <c r="G50" s="32"/>
      <c r="H50" s="32"/>
      <c r="I50" s="32"/>
      <c r="J50" s="32"/>
      <c r="K50" s="33"/>
    </row>
    <row r="51" spans="2:13" hidden="1">
      <c r="B51" s="11" t="s">
        <v>23</v>
      </c>
      <c r="C51" s="12"/>
      <c r="D51" s="12"/>
      <c r="E51" s="32"/>
      <c r="F51" s="30"/>
      <c r="G51" s="32"/>
      <c r="H51" s="32"/>
      <c r="I51" s="32"/>
      <c r="J51" s="32"/>
      <c r="K51" s="33"/>
    </row>
    <row r="52" spans="2:13" hidden="1">
      <c r="B52" s="11" t="s">
        <v>41</v>
      </c>
      <c r="C52" s="12"/>
      <c r="D52" s="12"/>
      <c r="E52" s="32"/>
      <c r="F52" s="30"/>
      <c r="G52" s="32"/>
      <c r="H52" s="32"/>
      <c r="I52" s="32"/>
      <c r="J52" s="32"/>
      <c r="K52" s="33"/>
    </row>
    <row r="53" spans="2:13" hidden="1">
      <c r="B53" s="11" t="s">
        <v>25</v>
      </c>
      <c r="C53" s="12"/>
      <c r="D53" s="12"/>
      <c r="E53" s="32"/>
      <c r="F53" s="30"/>
      <c r="G53" s="32"/>
      <c r="H53" s="32"/>
      <c r="I53" s="32"/>
      <c r="J53" s="32"/>
      <c r="K53" s="33"/>
    </row>
    <row r="54" spans="2:13" hidden="1">
      <c r="B54" s="11"/>
      <c r="C54" s="12"/>
      <c r="D54" s="12"/>
      <c r="E54" s="32"/>
      <c r="F54" s="30"/>
      <c r="G54" s="32"/>
      <c r="H54" s="32"/>
      <c r="I54" s="32"/>
      <c r="J54" s="32"/>
      <c r="K54" s="33"/>
    </row>
    <row r="55" spans="2:13" hidden="1">
      <c r="B55" s="15" t="s">
        <v>45</v>
      </c>
      <c r="C55" s="12"/>
      <c r="D55" s="12"/>
      <c r="E55" s="32"/>
      <c r="F55" s="30"/>
      <c r="G55" s="32"/>
      <c r="H55" s="32"/>
      <c r="I55" s="32"/>
      <c r="J55" s="32"/>
      <c r="K55" s="33"/>
    </row>
    <row r="56" spans="2:13" hidden="1">
      <c r="B56" s="11"/>
      <c r="C56" s="12"/>
      <c r="D56" s="12"/>
      <c r="E56" s="32"/>
      <c r="F56" s="30"/>
      <c r="G56" s="32"/>
      <c r="H56" s="32"/>
      <c r="I56" s="32"/>
      <c r="J56" s="32"/>
      <c r="K56" s="33"/>
    </row>
    <row r="57" spans="2:13" hidden="1">
      <c r="B57" s="15" t="s">
        <v>46</v>
      </c>
      <c r="C57" s="12"/>
      <c r="D57" s="12"/>
      <c r="E57" s="32"/>
      <c r="F57" s="30"/>
      <c r="G57" s="32"/>
      <c r="H57" s="32"/>
      <c r="I57" s="32"/>
      <c r="J57" s="32"/>
      <c r="K57" s="33"/>
    </row>
    <row r="58" spans="2:13">
      <c r="B58" s="11"/>
      <c r="C58" s="12"/>
      <c r="D58" s="12"/>
      <c r="E58" s="32"/>
      <c r="F58" s="30"/>
      <c r="G58" s="32"/>
      <c r="H58" s="32"/>
      <c r="I58" s="32"/>
      <c r="J58" s="32"/>
      <c r="K58" s="33"/>
    </row>
    <row r="59" spans="2:13">
      <c r="B59" s="15" t="s">
        <v>47</v>
      </c>
      <c r="C59" s="12"/>
      <c r="D59" s="12"/>
      <c r="E59" s="32">
        <f t="shared" ref="E59:J59" si="0">SUM(E34:E58)</f>
        <v>513845050.53900009</v>
      </c>
      <c r="F59" s="75">
        <f t="shared" si="0"/>
        <v>135560767.11000001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378284283.42900014</v>
      </c>
    </row>
    <row r="60" spans="2:13">
      <c r="B60" s="11"/>
      <c r="C60" s="12"/>
      <c r="D60" s="12"/>
      <c r="E60" s="32"/>
      <c r="F60" s="29"/>
      <c r="G60" s="32"/>
      <c r="H60" s="32"/>
      <c r="I60" s="32"/>
      <c r="J60" s="32"/>
      <c r="K60" s="33"/>
    </row>
    <row r="61" spans="2:13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</row>
    <row r="62" spans="2:13">
      <c r="B62" s="42"/>
      <c r="E62" s="43"/>
      <c r="F62" s="44"/>
      <c r="G62" s="43"/>
      <c r="H62" s="43"/>
      <c r="I62" s="43"/>
      <c r="J62" s="43"/>
      <c r="K62" s="43"/>
    </row>
    <row r="63" spans="2:13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42"/>
      <c r="M63" s="42"/>
    </row>
    <row r="64" spans="2:13">
      <c r="B64" s="42"/>
      <c r="C64" s="42"/>
      <c r="D64" s="42"/>
      <c r="E64" s="67"/>
      <c r="F64" s="44"/>
      <c r="G64" s="43"/>
      <c r="H64" s="43"/>
      <c r="I64" s="43"/>
      <c r="J64" s="42"/>
      <c r="K64" s="42"/>
      <c r="L64" s="42"/>
      <c r="M64" s="42"/>
    </row>
    <row r="65" spans="2:13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42"/>
      <c r="M65" s="42"/>
    </row>
    <row r="66" spans="2:13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42"/>
      <c r="M66" s="42"/>
    </row>
    <row r="67" spans="2:13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42"/>
      <c r="M67" s="42"/>
    </row>
    <row r="68" spans="2:13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42"/>
      <c r="M68" s="42"/>
    </row>
    <row r="69" spans="2:13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42"/>
      <c r="M69" s="42"/>
    </row>
    <row r="70" spans="2:13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46"/>
      <c r="M70" s="42"/>
    </row>
    <row r="71" spans="2:13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46"/>
      <c r="M71" s="42"/>
    </row>
    <row r="72" spans="2:13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42"/>
      <c r="M72" s="42"/>
    </row>
    <row r="73" spans="2:13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42"/>
      <c r="M73" s="42"/>
    </row>
    <row r="74" spans="2:13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49"/>
      <c r="M74" s="42"/>
    </row>
    <row r="75" spans="2:13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49"/>
      <c r="M75" s="42"/>
    </row>
    <row r="76" spans="2:13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49"/>
      <c r="M76" s="42"/>
    </row>
    <row r="77" spans="2:13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49"/>
      <c r="M77" s="42"/>
    </row>
    <row r="78" spans="2:13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49"/>
      <c r="M78" s="42"/>
    </row>
    <row r="79" spans="2:13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49"/>
      <c r="M79" s="42"/>
    </row>
    <row r="80" spans="2:13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49"/>
      <c r="M80" s="42"/>
    </row>
    <row r="81" spans="2:13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49"/>
      <c r="M81" s="42"/>
    </row>
    <row r="82" spans="2:13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49"/>
      <c r="M82" s="42"/>
    </row>
    <row r="83" spans="2:13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49"/>
      <c r="M83" s="42"/>
    </row>
    <row r="84" spans="2:13">
      <c r="B84" s="42"/>
      <c r="C84" s="42"/>
      <c r="D84" s="42"/>
      <c r="E84" s="42"/>
      <c r="F84" s="45"/>
      <c r="G84" s="42"/>
      <c r="H84" s="42"/>
      <c r="I84" s="42"/>
      <c r="J84" s="42"/>
      <c r="K84" s="43"/>
      <c r="L84" s="50"/>
      <c r="M84" s="50"/>
    </row>
    <row r="85" spans="2:13">
      <c r="B85" s="42"/>
      <c r="C85" s="42"/>
      <c r="D85" s="42"/>
      <c r="E85" s="42"/>
      <c r="F85" s="45"/>
      <c r="G85" s="42"/>
      <c r="H85" s="42"/>
      <c r="I85" s="42"/>
      <c r="J85" s="43"/>
      <c r="K85" s="43">
        <f>+'[8]Edo Sit. Finan.  NV '!J17+'[8]Edo Sit. Finan.  NV '!J10</f>
        <v>378284283.56</v>
      </c>
      <c r="L85" s="50"/>
      <c r="M85" s="50"/>
    </row>
    <row r="86" spans="2:13">
      <c r="B86" s="42"/>
      <c r="C86" s="42"/>
      <c r="D86" s="42"/>
      <c r="E86" s="42"/>
      <c r="F86" s="45"/>
      <c r="G86" s="42"/>
      <c r="H86" s="42"/>
      <c r="I86" s="42"/>
      <c r="J86" s="43"/>
      <c r="K86" s="43"/>
      <c r="L86" s="50"/>
      <c r="M86" s="50"/>
    </row>
    <row r="87" spans="2:13">
      <c r="B87" s="42"/>
      <c r="C87" s="42"/>
      <c r="D87" s="42"/>
      <c r="E87" s="42"/>
      <c r="F87" s="45"/>
      <c r="G87" s="42"/>
      <c r="H87" s="42"/>
      <c r="I87" s="42"/>
      <c r="J87" s="43" t="s">
        <v>51</v>
      </c>
      <c r="K87" s="43">
        <f>+K59-K85</f>
        <v>-0.1309998631477356</v>
      </c>
      <c r="L87" s="50"/>
      <c r="M87" s="50"/>
    </row>
    <row r="88" spans="2:13">
      <c r="B88" s="42"/>
      <c r="C88" s="42"/>
      <c r="D88" s="42"/>
      <c r="E88" s="42"/>
      <c r="F88" s="45"/>
      <c r="G88" s="42"/>
      <c r="H88" s="42"/>
      <c r="I88" s="42"/>
      <c r="J88" s="42"/>
      <c r="K88" s="42"/>
      <c r="L88" s="50"/>
      <c r="M88" s="50"/>
    </row>
    <row r="89" spans="2:13">
      <c r="B89" s="42"/>
      <c r="C89" s="42"/>
      <c r="D89" s="42"/>
      <c r="E89" s="42"/>
      <c r="F89" s="45"/>
      <c r="G89" s="42"/>
      <c r="H89" s="42"/>
      <c r="I89" s="42"/>
      <c r="J89" s="42"/>
      <c r="K89" s="42"/>
      <c r="L89" s="50"/>
      <c r="M89" s="50"/>
    </row>
    <row r="90" spans="2:13">
      <c r="B90" s="42"/>
      <c r="C90" s="42"/>
      <c r="D90" s="42"/>
      <c r="E90" s="42"/>
      <c r="F90" s="45"/>
      <c r="G90" s="42"/>
      <c r="H90" s="42"/>
      <c r="I90" s="42"/>
      <c r="J90" s="42"/>
      <c r="K90" s="42"/>
      <c r="L90" s="50"/>
      <c r="M90" s="50"/>
    </row>
    <row r="91" spans="2:13">
      <c r="B91" s="42"/>
      <c r="C91" s="42"/>
      <c r="D91" s="42"/>
      <c r="E91" s="42"/>
      <c r="F91" s="45"/>
      <c r="G91" s="42"/>
      <c r="H91" s="42"/>
      <c r="I91" s="42"/>
      <c r="J91" s="42"/>
      <c r="K91" s="42"/>
      <c r="L91" s="50"/>
      <c r="M91" s="50"/>
    </row>
    <row r="92" spans="2:13">
      <c r="B92" s="42"/>
      <c r="C92" s="42"/>
      <c r="D92" s="42"/>
      <c r="E92" s="42"/>
      <c r="F92" s="45"/>
      <c r="G92" s="42"/>
      <c r="H92" s="42"/>
      <c r="I92" s="42"/>
      <c r="J92" s="42"/>
      <c r="K92" s="42"/>
      <c r="L92" s="42"/>
      <c r="M92" s="42"/>
    </row>
    <row r="93" spans="2:13">
      <c r="B93" s="42"/>
      <c r="C93" s="42"/>
      <c r="D93" s="42"/>
      <c r="E93" s="42"/>
      <c r="F93" s="45"/>
      <c r="G93" s="42"/>
      <c r="H93" s="42"/>
      <c r="I93" s="42"/>
      <c r="J93" s="42"/>
      <c r="K93" s="42"/>
    </row>
    <row r="94" spans="2:13">
      <c r="B94" s="42"/>
      <c r="C94" s="42"/>
      <c r="D94" s="42"/>
      <c r="E94" s="42"/>
      <c r="F94" s="45"/>
      <c r="G94" s="42"/>
      <c r="H94" s="42"/>
      <c r="I94" s="42"/>
      <c r="J94" s="77">
        <v>-70304042.780000001</v>
      </c>
      <c r="K94" s="42"/>
    </row>
    <row r="95" spans="2:13">
      <c r="B95" s="42"/>
      <c r="C95" s="42"/>
      <c r="D95" s="42"/>
      <c r="E95" s="42"/>
      <c r="F95" s="45"/>
      <c r="G95" s="42"/>
      <c r="H95" s="42"/>
      <c r="I95" s="42"/>
      <c r="J95" s="77">
        <v>-5047693.0999999996</v>
      </c>
      <c r="K95" s="42"/>
    </row>
    <row r="96" spans="2:13">
      <c r="B96" s="42"/>
      <c r="C96" s="42"/>
      <c r="D96" s="42"/>
      <c r="E96" s="42"/>
      <c r="F96" s="45"/>
      <c r="G96" s="42"/>
      <c r="H96" s="42"/>
      <c r="I96" s="42"/>
      <c r="J96" s="56">
        <v>-350339947.29000002</v>
      </c>
      <c r="K96" s="42"/>
    </row>
    <row r="97" spans="2:11">
      <c r="B97" s="42"/>
      <c r="C97" s="42"/>
      <c r="D97" s="42"/>
      <c r="E97" s="42"/>
      <c r="F97" s="45"/>
      <c r="G97" s="42"/>
      <c r="H97" s="42"/>
      <c r="I97" s="42"/>
      <c r="J97" s="56">
        <v>-63455905.439999998</v>
      </c>
      <c r="K97" s="42"/>
    </row>
    <row r="98" spans="2:11">
      <c r="B98" s="42"/>
      <c r="C98" s="42"/>
      <c r="D98" s="42"/>
      <c r="E98" s="42"/>
      <c r="F98" s="45"/>
      <c r="G98" s="42"/>
      <c r="H98" s="42"/>
      <c r="I98" s="42"/>
      <c r="J98" s="48">
        <f>SUM(J94:J97)</f>
        <v>-489147588.61000001</v>
      </c>
      <c r="K98" s="42"/>
    </row>
    <row r="99" spans="2:11">
      <c r="B99" s="42"/>
      <c r="C99" s="42"/>
      <c r="D99" s="42"/>
      <c r="E99" s="42"/>
      <c r="F99" s="45"/>
      <c r="G99" s="42"/>
      <c r="H99" s="42"/>
      <c r="I99" s="42"/>
      <c r="J99" s="42"/>
      <c r="K99" s="42"/>
    </row>
    <row r="100" spans="2:11">
      <c r="B100" s="42"/>
      <c r="C100" s="42"/>
      <c r="D100" s="42"/>
      <c r="E100" s="42"/>
      <c r="F100" s="45"/>
      <c r="G100" s="42"/>
      <c r="H100" s="42"/>
      <c r="I100" s="42"/>
      <c r="J100" s="42"/>
      <c r="K100" s="42"/>
    </row>
    <row r="101" spans="2:11">
      <c r="B101" s="42"/>
      <c r="C101" s="42"/>
      <c r="D101" s="42"/>
      <c r="E101" s="42"/>
      <c r="F101" s="45"/>
      <c r="G101" s="42"/>
      <c r="H101" s="42"/>
      <c r="I101" s="42"/>
      <c r="J101" s="42"/>
      <c r="K101" s="42"/>
    </row>
    <row r="102" spans="2:11">
      <c r="B102" s="42"/>
      <c r="C102" s="42"/>
      <c r="D102" s="42"/>
      <c r="E102" s="42"/>
      <c r="F102" s="45"/>
      <c r="G102" s="42"/>
      <c r="H102" s="42"/>
      <c r="I102" s="42"/>
      <c r="J102" s="42"/>
      <c r="K102" s="42"/>
    </row>
    <row r="103" spans="2:11">
      <c r="B103" s="42"/>
      <c r="C103" s="42"/>
      <c r="D103" s="42"/>
      <c r="E103" s="42"/>
      <c r="F103" s="45"/>
      <c r="G103" s="42"/>
      <c r="H103" s="42"/>
      <c r="I103" s="42"/>
      <c r="J103" s="42"/>
      <c r="K103" s="42"/>
    </row>
    <row r="104" spans="2:11">
      <c r="B104" s="42"/>
      <c r="C104" s="42"/>
      <c r="D104" s="42"/>
      <c r="E104" s="42"/>
      <c r="F104" s="45"/>
      <c r="G104" s="42"/>
      <c r="H104" s="42"/>
      <c r="I104" s="42"/>
      <c r="J104" s="42"/>
      <c r="K104" s="42"/>
    </row>
    <row r="105" spans="2:11">
      <c r="B105" s="42"/>
      <c r="C105" s="42"/>
      <c r="D105" s="42"/>
      <c r="E105" s="42"/>
      <c r="F105" s="45"/>
      <c r="G105" s="42"/>
      <c r="H105" s="42"/>
      <c r="I105" s="42"/>
      <c r="J105" s="42"/>
      <c r="K105" s="42"/>
    </row>
    <row r="106" spans="2:11">
      <c r="B106" s="42"/>
      <c r="C106" s="42"/>
      <c r="D106" s="42"/>
      <c r="E106" s="42"/>
      <c r="F106" s="45"/>
      <c r="G106" s="42"/>
      <c r="H106" s="42"/>
      <c r="I106" s="42"/>
      <c r="J106" s="42"/>
      <c r="K106" s="42"/>
    </row>
    <row r="107" spans="2:11">
      <c r="B107" s="42"/>
      <c r="C107" s="42"/>
      <c r="D107" s="42"/>
      <c r="E107" s="42"/>
      <c r="F107" s="45"/>
      <c r="G107" s="42"/>
      <c r="H107" s="42"/>
      <c r="I107" s="42"/>
      <c r="J107" s="42"/>
      <c r="K107" s="42"/>
    </row>
    <row r="108" spans="2:11">
      <c r="B108" s="42"/>
      <c r="C108" s="42"/>
      <c r="D108" s="42"/>
      <c r="E108" s="42"/>
      <c r="F108" s="45"/>
      <c r="G108" s="42"/>
      <c r="H108" s="42"/>
      <c r="I108" s="42"/>
      <c r="J108" s="42"/>
      <c r="K108" s="42"/>
    </row>
    <row r="109" spans="2:11">
      <c r="B109" s="42"/>
      <c r="C109" s="42"/>
      <c r="D109" s="42"/>
      <c r="E109" s="42"/>
      <c r="F109" s="45"/>
      <c r="G109" s="42"/>
      <c r="H109" s="42"/>
      <c r="I109" s="42"/>
      <c r="J109" s="42"/>
      <c r="K109" s="42"/>
    </row>
    <row r="110" spans="2:11">
      <c r="H110" s="51"/>
      <c r="I110" s="51"/>
      <c r="J110" s="51"/>
      <c r="K110" s="51"/>
    </row>
    <row r="111" spans="2:11">
      <c r="H111" s="51"/>
      <c r="I111" s="51"/>
      <c r="J111" s="51"/>
      <c r="K111" s="51"/>
    </row>
    <row r="112" spans="2:11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K6:K8"/>
    <mergeCell ref="F7:H7"/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4">
    <tabColor theme="4"/>
  </sheetPr>
  <dimension ref="B1:O122"/>
  <sheetViews>
    <sheetView zoomScale="85" zoomScaleNormal="85" workbookViewId="0">
      <selection activeCell="L36" sqref="L36"/>
    </sheetView>
  </sheetViews>
  <sheetFormatPr baseColWidth="10" defaultRowHeight="12.75"/>
  <cols>
    <col min="1" max="1" width="11.42578125" style="1"/>
    <col min="2" max="2" width="34.42578125" style="1" customWidth="1"/>
    <col min="3" max="3" width="17.85546875" style="1" customWidth="1"/>
    <col min="4" max="4" width="17.140625" style="1" bestFit="1" customWidth="1"/>
    <col min="5" max="5" width="15.28515625" style="1" bestFit="1" customWidth="1"/>
    <col min="6" max="6" width="17.7109375" style="2" customWidth="1"/>
    <col min="7" max="7" width="15.28515625" style="1" bestFit="1" customWidth="1"/>
    <col min="8" max="8" width="16" style="1" customWidth="1"/>
    <col min="9" max="9" width="12.85546875" style="1" customWidth="1"/>
    <col min="10" max="10" width="15.5703125" style="1" customWidth="1"/>
    <col min="11" max="11" width="17.28515625" style="1" customWidth="1"/>
    <col min="12" max="12" width="11.42578125" style="1"/>
    <col min="13" max="13" width="12.5703125" style="1" bestFit="1" customWidth="1"/>
    <col min="14" max="16384" width="11.42578125" style="1"/>
  </cols>
  <sheetData>
    <row r="1" spans="2:15" ht="13.5" thickBot="1"/>
    <row r="2" spans="2:15" ht="20.25">
      <c r="B2" s="87" t="s">
        <v>0</v>
      </c>
      <c r="C2" s="88"/>
      <c r="D2" s="88"/>
      <c r="E2" s="88"/>
      <c r="F2" s="88"/>
      <c r="G2" s="88"/>
      <c r="H2" s="88"/>
      <c r="I2" s="88"/>
      <c r="J2" s="88"/>
      <c r="K2" s="89"/>
    </row>
    <row r="3" spans="2:15" ht="20.25">
      <c r="B3" s="90" t="s">
        <v>1</v>
      </c>
      <c r="C3" s="91"/>
      <c r="D3" s="91"/>
      <c r="E3" s="91"/>
      <c r="F3" s="91"/>
      <c r="G3" s="91"/>
      <c r="H3" s="91"/>
      <c r="I3" s="91"/>
      <c r="J3" s="91"/>
      <c r="K3" s="92"/>
    </row>
    <row r="4" spans="2:15" ht="21" thickBot="1">
      <c r="B4" s="93" t="str">
        <f>+"AL "&amp;[9]Indice!C3</f>
        <v>AL 30 DE SEPTIEMBRE DE 2017</v>
      </c>
      <c r="C4" s="94"/>
      <c r="D4" s="94"/>
      <c r="E4" s="94"/>
      <c r="F4" s="94"/>
      <c r="G4" s="94"/>
      <c r="H4" s="94"/>
      <c r="I4" s="94"/>
      <c r="J4" s="94"/>
      <c r="K4" s="95"/>
    </row>
    <row r="5" spans="2:15" ht="13.5" thickBot="1"/>
    <row r="6" spans="2:15" s="3" customFormat="1" ht="11.25" customHeight="1">
      <c r="B6" s="96" t="s">
        <v>2</v>
      </c>
      <c r="C6" s="99" t="s">
        <v>3</v>
      </c>
      <c r="D6" s="99" t="s">
        <v>4</v>
      </c>
      <c r="E6" s="102" t="s">
        <v>5</v>
      </c>
      <c r="F6" s="105" t="s">
        <v>6</v>
      </c>
      <c r="G6" s="105"/>
      <c r="H6" s="105"/>
      <c r="I6" s="105"/>
      <c r="J6" s="105"/>
      <c r="K6" s="102" t="s">
        <v>60</v>
      </c>
    </row>
    <row r="7" spans="2:15" s="3" customFormat="1" ht="24" customHeight="1">
      <c r="B7" s="97"/>
      <c r="C7" s="100"/>
      <c r="D7" s="100"/>
      <c r="E7" s="103"/>
      <c r="F7" s="106" t="s">
        <v>8</v>
      </c>
      <c r="G7" s="107"/>
      <c r="H7" s="108"/>
      <c r="I7" s="4"/>
      <c r="J7" s="4"/>
      <c r="K7" s="103"/>
      <c r="L7" s="83"/>
      <c r="M7" s="83"/>
      <c r="N7" s="83"/>
      <c r="O7" s="83"/>
    </row>
    <row r="8" spans="2:15" s="6" customFormat="1" ht="45.75" customHeight="1" thickBot="1">
      <c r="B8" s="98"/>
      <c r="C8" s="101"/>
      <c r="D8" s="101"/>
      <c r="E8" s="104"/>
      <c r="F8" s="5" t="s">
        <v>9</v>
      </c>
      <c r="G8" s="5" t="s">
        <v>10</v>
      </c>
      <c r="H8" s="5" t="s">
        <v>11</v>
      </c>
      <c r="I8" s="5" t="s">
        <v>12</v>
      </c>
      <c r="J8" s="5" t="s">
        <v>13</v>
      </c>
      <c r="K8" s="104"/>
      <c r="L8" s="82"/>
      <c r="M8" s="82"/>
      <c r="N8" s="82"/>
      <c r="O8" s="82"/>
    </row>
    <row r="9" spans="2:15">
      <c r="B9" s="7" t="s">
        <v>14</v>
      </c>
      <c r="C9" s="8"/>
      <c r="D9" s="8"/>
      <c r="E9" s="8"/>
      <c r="F9" s="9"/>
      <c r="G9" s="8"/>
      <c r="H9" s="8"/>
      <c r="I9" s="8"/>
      <c r="J9" s="8"/>
      <c r="K9" s="10"/>
      <c r="L9" s="62"/>
      <c r="M9" s="62"/>
      <c r="N9" s="62"/>
      <c r="O9" s="62"/>
    </row>
    <row r="10" spans="2:15" hidden="1">
      <c r="B10" s="11"/>
      <c r="C10" s="12"/>
      <c r="D10" s="12"/>
      <c r="E10" s="12"/>
      <c r="F10" s="13"/>
      <c r="G10" s="12"/>
      <c r="H10" s="12"/>
      <c r="I10" s="12"/>
      <c r="J10" s="12"/>
      <c r="K10" s="14"/>
      <c r="L10" s="62"/>
      <c r="M10" s="62"/>
      <c r="N10" s="62"/>
      <c r="O10" s="62"/>
    </row>
    <row r="11" spans="2:15" hidden="1">
      <c r="B11" s="15" t="s">
        <v>15</v>
      </c>
      <c r="C11" s="12"/>
      <c r="D11" s="12"/>
      <c r="E11" s="12"/>
      <c r="F11" s="13"/>
      <c r="G11" s="12"/>
      <c r="H11" s="12"/>
      <c r="I11" s="12"/>
      <c r="J11" s="12"/>
      <c r="K11" s="14"/>
      <c r="L11" s="62"/>
      <c r="M11" s="62"/>
      <c r="N11" s="62"/>
      <c r="O11" s="62"/>
    </row>
    <row r="12" spans="2:15" hidden="1">
      <c r="B12" s="11"/>
      <c r="C12" s="12"/>
      <c r="D12" s="12"/>
      <c r="E12" s="12"/>
      <c r="F12" s="13"/>
      <c r="G12" s="12"/>
      <c r="H12" s="12"/>
      <c r="I12" s="12"/>
      <c r="J12" s="12"/>
      <c r="K12" s="14"/>
      <c r="L12" s="62"/>
      <c r="M12" s="62"/>
      <c r="N12" s="62"/>
      <c r="O12" s="62"/>
    </row>
    <row r="13" spans="2:15" hidden="1">
      <c r="B13" s="11" t="s">
        <v>16</v>
      </c>
      <c r="C13" s="12"/>
      <c r="D13" s="12"/>
      <c r="E13" s="12"/>
      <c r="F13" s="13"/>
      <c r="G13" s="12"/>
      <c r="H13" s="12"/>
      <c r="I13" s="12"/>
      <c r="J13" s="12"/>
      <c r="K13" s="14"/>
      <c r="L13" s="62"/>
      <c r="M13" s="62"/>
      <c r="N13" s="62"/>
      <c r="O13" s="62"/>
    </row>
    <row r="14" spans="2:15" hidden="1">
      <c r="B14" s="11"/>
      <c r="C14" s="12"/>
      <c r="D14" s="12"/>
      <c r="E14" s="12"/>
      <c r="F14" s="13"/>
      <c r="G14" s="12"/>
      <c r="H14" s="12"/>
      <c r="I14" s="12"/>
      <c r="J14" s="12"/>
      <c r="K14" s="14"/>
      <c r="L14" s="62"/>
      <c r="M14" s="62"/>
      <c r="N14" s="62"/>
      <c r="O14" s="62"/>
    </row>
    <row r="15" spans="2:15" hidden="1">
      <c r="B15" s="11" t="s">
        <v>17</v>
      </c>
      <c r="C15" s="12"/>
      <c r="D15" s="12"/>
      <c r="E15" s="12"/>
      <c r="F15" s="13"/>
      <c r="G15" s="12"/>
      <c r="H15" s="12"/>
      <c r="I15" s="12"/>
      <c r="J15" s="12"/>
      <c r="K15" s="14"/>
      <c r="L15" s="62"/>
      <c r="M15" s="62"/>
      <c r="N15" s="62"/>
      <c r="O15" s="62"/>
    </row>
    <row r="16" spans="2:15" hidden="1">
      <c r="B16" s="11" t="s">
        <v>18</v>
      </c>
      <c r="C16" s="12"/>
      <c r="D16" s="12"/>
      <c r="E16" s="12"/>
      <c r="F16" s="13"/>
      <c r="G16" s="12"/>
      <c r="H16" s="12"/>
      <c r="I16" s="12"/>
      <c r="J16" s="12"/>
      <c r="K16" s="14"/>
      <c r="L16" s="62"/>
      <c r="M16" s="62"/>
      <c r="N16" s="62"/>
      <c r="O16" s="62"/>
    </row>
    <row r="17" spans="2:15" hidden="1">
      <c r="B17" s="11" t="s">
        <v>19</v>
      </c>
      <c r="C17" s="12"/>
      <c r="D17" s="12"/>
      <c r="E17" s="12"/>
      <c r="F17" s="13"/>
      <c r="G17" s="12"/>
      <c r="H17" s="12"/>
      <c r="I17" s="12"/>
      <c r="J17" s="12"/>
      <c r="K17" s="14"/>
      <c r="L17" s="62"/>
      <c r="M17" s="62"/>
      <c r="N17" s="62"/>
      <c r="O17" s="62"/>
    </row>
    <row r="18" spans="2:15" hidden="1">
      <c r="B18" s="11"/>
      <c r="C18" s="12"/>
      <c r="D18" s="12"/>
      <c r="E18" s="12"/>
      <c r="F18" s="13"/>
      <c r="G18" s="12"/>
      <c r="H18" s="12"/>
      <c r="I18" s="12"/>
      <c r="J18" s="12"/>
      <c r="K18" s="14"/>
      <c r="L18" s="62"/>
      <c r="M18" s="62"/>
      <c r="N18" s="62"/>
      <c r="O18" s="62"/>
    </row>
    <row r="19" spans="2:15" hidden="1">
      <c r="B19" s="11" t="s">
        <v>20</v>
      </c>
      <c r="C19" s="12"/>
      <c r="D19" s="12"/>
      <c r="E19" s="12"/>
      <c r="F19" s="13"/>
      <c r="G19" s="12"/>
      <c r="H19" s="12"/>
      <c r="I19" s="12"/>
      <c r="J19" s="12"/>
      <c r="K19" s="14"/>
      <c r="L19" s="62"/>
      <c r="M19" s="62"/>
      <c r="N19" s="62"/>
      <c r="O19" s="62"/>
    </row>
    <row r="20" spans="2:15" hidden="1">
      <c r="B20" s="11"/>
      <c r="C20" s="12"/>
      <c r="D20" s="12"/>
      <c r="E20" s="12"/>
      <c r="F20" s="13"/>
      <c r="G20" s="12"/>
      <c r="H20" s="12"/>
      <c r="I20" s="12"/>
      <c r="J20" s="12"/>
      <c r="K20" s="14"/>
      <c r="L20" s="62"/>
      <c r="M20" s="62"/>
      <c r="N20" s="62"/>
      <c r="O20" s="62"/>
    </row>
    <row r="21" spans="2:15" hidden="1">
      <c r="B21" s="11" t="s">
        <v>21</v>
      </c>
      <c r="C21" s="12"/>
      <c r="D21" s="12"/>
      <c r="E21" s="12"/>
      <c r="F21" s="13"/>
      <c r="G21" s="12"/>
      <c r="H21" s="12"/>
      <c r="I21" s="12"/>
      <c r="J21" s="12"/>
      <c r="K21" s="14"/>
      <c r="L21" s="62"/>
      <c r="M21" s="62"/>
      <c r="N21" s="62"/>
      <c r="O21" s="62"/>
    </row>
    <row r="22" spans="2:15" hidden="1">
      <c r="B22" s="11" t="s">
        <v>22</v>
      </c>
      <c r="C22" s="12"/>
      <c r="D22" s="12"/>
      <c r="E22" s="12"/>
      <c r="F22" s="13"/>
      <c r="G22" s="12"/>
      <c r="H22" s="12"/>
      <c r="I22" s="12"/>
      <c r="J22" s="12"/>
      <c r="K22" s="14"/>
      <c r="L22" s="62"/>
      <c r="M22" s="62"/>
      <c r="N22" s="62"/>
      <c r="O22" s="62"/>
    </row>
    <row r="23" spans="2:15" hidden="1">
      <c r="B23" s="11" t="s">
        <v>23</v>
      </c>
      <c r="C23" s="12"/>
      <c r="D23" s="12"/>
      <c r="E23" s="12"/>
      <c r="F23" s="13"/>
      <c r="G23" s="12"/>
      <c r="H23" s="12"/>
      <c r="I23" s="12"/>
      <c r="J23" s="12"/>
      <c r="K23" s="14"/>
      <c r="L23" s="62"/>
      <c r="M23" s="62"/>
      <c r="N23" s="62"/>
      <c r="O23" s="62"/>
    </row>
    <row r="24" spans="2:15" hidden="1">
      <c r="B24" s="11" t="s">
        <v>24</v>
      </c>
      <c r="C24" s="12"/>
      <c r="D24" s="12"/>
      <c r="E24" s="12"/>
      <c r="F24" s="13"/>
      <c r="G24" s="12"/>
      <c r="H24" s="12"/>
      <c r="I24" s="12"/>
      <c r="J24" s="12"/>
      <c r="K24" s="14"/>
      <c r="L24" s="62"/>
      <c r="M24" s="62"/>
      <c r="N24" s="62"/>
      <c r="O24" s="62"/>
    </row>
    <row r="25" spans="2:15" hidden="1">
      <c r="B25" s="11" t="s">
        <v>25</v>
      </c>
      <c r="C25" s="12"/>
      <c r="D25" s="12"/>
      <c r="E25" s="12"/>
      <c r="F25" s="13"/>
      <c r="G25" s="12"/>
      <c r="H25" s="12"/>
      <c r="I25" s="12"/>
      <c r="J25" s="12"/>
      <c r="K25" s="14"/>
      <c r="L25" s="62"/>
      <c r="M25" s="62"/>
      <c r="N25" s="62"/>
      <c r="O25" s="62"/>
    </row>
    <row r="26" spans="2:15" hidden="1">
      <c r="B26" s="11"/>
      <c r="C26" s="12"/>
      <c r="D26" s="12"/>
      <c r="E26" s="12"/>
      <c r="F26" s="13"/>
      <c r="G26" s="12"/>
      <c r="H26" s="12"/>
      <c r="I26" s="12"/>
      <c r="J26" s="12"/>
      <c r="K26" s="14"/>
      <c r="L26" s="62"/>
      <c r="M26" s="62"/>
      <c r="N26" s="62"/>
      <c r="O26" s="62"/>
    </row>
    <row r="27" spans="2:15" hidden="1">
      <c r="B27" s="15" t="s">
        <v>26</v>
      </c>
      <c r="C27" s="12"/>
      <c r="D27" s="12"/>
      <c r="E27" s="12"/>
      <c r="F27" s="13"/>
      <c r="G27" s="12"/>
      <c r="H27" s="12"/>
      <c r="I27" s="12"/>
      <c r="J27" s="12"/>
      <c r="K27" s="14"/>
      <c r="L27" s="62"/>
      <c r="M27" s="62"/>
      <c r="N27" s="62"/>
      <c r="O27" s="62"/>
    </row>
    <row r="28" spans="2:15" hidden="1">
      <c r="B28" s="11"/>
      <c r="C28" s="12"/>
      <c r="D28" s="12"/>
      <c r="E28" s="12"/>
      <c r="F28" s="13"/>
      <c r="G28" s="12"/>
      <c r="H28" s="12"/>
      <c r="I28" s="12"/>
      <c r="J28" s="12"/>
      <c r="K28" s="14"/>
      <c r="L28" s="62"/>
      <c r="M28" s="62"/>
      <c r="N28" s="62"/>
      <c r="O28" s="62"/>
    </row>
    <row r="29" spans="2:15" hidden="1">
      <c r="B29" s="15" t="s">
        <v>27</v>
      </c>
      <c r="C29" s="12"/>
      <c r="D29" s="12"/>
      <c r="E29" s="12"/>
      <c r="F29" s="13"/>
      <c r="G29" s="12"/>
      <c r="H29" s="12"/>
      <c r="I29" s="12"/>
      <c r="J29" s="12"/>
      <c r="K29" s="14"/>
      <c r="L29" s="62"/>
      <c r="M29" s="62"/>
      <c r="N29" s="62"/>
      <c r="O29" s="62"/>
    </row>
    <row r="30" spans="2:15" hidden="1">
      <c r="B30" s="11"/>
      <c r="C30" s="12"/>
      <c r="D30" s="12"/>
      <c r="E30" s="12"/>
      <c r="F30" s="13"/>
      <c r="G30" s="12"/>
      <c r="H30" s="12"/>
      <c r="I30" s="12"/>
      <c r="J30" s="12"/>
      <c r="K30" s="14"/>
      <c r="L30" s="62"/>
      <c r="M30" s="62"/>
      <c r="N30" s="62"/>
      <c r="O30" s="62"/>
    </row>
    <row r="31" spans="2:15" hidden="1">
      <c r="B31" s="11" t="s">
        <v>16</v>
      </c>
      <c r="C31" s="12"/>
      <c r="D31" s="12"/>
      <c r="E31" s="12"/>
      <c r="F31" s="13"/>
      <c r="G31" s="12"/>
      <c r="H31" s="12"/>
      <c r="I31" s="12"/>
      <c r="J31" s="12"/>
      <c r="K31" s="14"/>
      <c r="L31" s="62"/>
      <c r="M31" s="62"/>
      <c r="N31" s="62"/>
      <c r="O31" s="62"/>
    </row>
    <row r="32" spans="2:15">
      <c r="B32" s="11"/>
      <c r="C32" s="12"/>
      <c r="D32" s="12"/>
      <c r="E32" s="12"/>
      <c r="F32" s="13"/>
      <c r="G32" s="12"/>
      <c r="H32" s="12"/>
      <c r="I32" s="12"/>
      <c r="J32" s="12"/>
      <c r="K32" s="14"/>
      <c r="L32" s="62"/>
      <c r="M32" s="62"/>
      <c r="N32" s="62"/>
      <c r="O32" s="62"/>
    </row>
    <row r="33" spans="2:15">
      <c r="B33" s="11" t="s">
        <v>17</v>
      </c>
      <c r="C33" s="12"/>
      <c r="D33" s="12"/>
      <c r="E33" s="12"/>
      <c r="F33" s="16"/>
      <c r="G33" s="12"/>
      <c r="H33" s="12"/>
      <c r="I33" s="12"/>
      <c r="J33" s="12"/>
      <c r="K33" s="14"/>
      <c r="L33" s="62"/>
      <c r="M33" s="62"/>
      <c r="N33" s="62"/>
      <c r="O33" s="62"/>
    </row>
    <row r="34" spans="2:15" s="2" customFormat="1" ht="25.5">
      <c r="B34" s="17"/>
      <c r="C34" s="18" t="s">
        <v>28</v>
      </c>
      <c r="D34" s="19" t="s">
        <v>29</v>
      </c>
      <c r="E34" s="20">
        <v>8398263.1790000051</v>
      </c>
      <c r="F34" s="76">
        <f>2079617.94+2092858.26+2106182.27+2119595.7+9</f>
        <v>8398263.1700000018</v>
      </c>
      <c r="G34" s="20"/>
      <c r="H34" s="20"/>
      <c r="I34" s="20"/>
      <c r="J34" s="20"/>
      <c r="K34" s="22">
        <v>9.0000033378601074E-3</v>
      </c>
      <c r="L34" s="79"/>
      <c r="M34" s="81">
        <f>SUM(F34:F41)</f>
        <v>216845866.54000002</v>
      </c>
      <c r="N34" s="79"/>
      <c r="O34" s="79"/>
    </row>
    <row r="35" spans="2:15" s="2" customFormat="1" ht="25.5">
      <c r="B35" s="17"/>
      <c r="C35" s="18" t="s">
        <v>28</v>
      </c>
      <c r="D35" s="19" t="s">
        <v>30</v>
      </c>
      <c r="E35" s="20">
        <v>5511966.1299999803</v>
      </c>
      <c r="F35" s="76">
        <f>1825673.93+1837297.39+1845949.98+3045</f>
        <v>5511966.2999999998</v>
      </c>
      <c r="G35" s="20"/>
      <c r="H35" s="20"/>
      <c r="I35" s="20"/>
      <c r="J35" s="20"/>
      <c r="K35" s="22">
        <v>-0.17000001948326826</v>
      </c>
      <c r="L35" s="79"/>
      <c r="M35" s="79"/>
      <c r="N35" s="80"/>
      <c r="O35" s="79"/>
    </row>
    <row r="36" spans="2:15" s="2" customFormat="1" ht="63.75">
      <c r="B36" s="17"/>
      <c r="C36" s="18" t="s">
        <v>31</v>
      </c>
      <c r="D36" s="19" t="s">
        <v>32</v>
      </c>
      <c r="E36" s="20">
        <v>96365907.090000123</v>
      </c>
      <c r="F36" s="76">
        <f>(1637397.17*9)+81629332.56</f>
        <v>96365907.090000004</v>
      </c>
      <c r="G36" s="20"/>
      <c r="H36" s="20"/>
      <c r="I36" s="20"/>
      <c r="J36" s="20"/>
      <c r="K36" s="22">
        <v>1.1920928955078125E-7</v>
      </c>
      <c r="L36" s="79" t="s">
        <v>56</v>
      </c>
      <c r="M36" s="79"/>
      <c r="N36" s="79"/>
      <c r="O36" s="79"/>
    </row>
    <row r="37" spans="2:15" s="2" customFormat="1" ht="25.5">
      <c r="B37" s="17"/>
      <c r="C37" s="18" t="s">
        <v>28</v>
      </c>
      <c r="D37" s="19" t="s">
        <v>33</v>
      </c>
      <c r="E37" s="20">
        <v>29031782.82</v>
      </c>
      <c r="F37" s="76">
        <f>439874.23*8+(25512705.12)+84</f>
        <v>29031782.960000001</v>
      </c>
      <c r="G37" s="20"/>
      <c r="H37" s="20"/>
      <c r="I37" s="20"/>
      <c r="J37" s="20"/>
      <c r="K37" s="22">
        <v>-0.14000000059604645</v>
      </c>
      <c r="L37" s="79"/>
      <c r="M37" s="79"/>
      <c r="N37" s="79"/>
      <c r="O37" s="79"/>
    </row>
    <row r="38" spans="2:15" s="2" customFormat="1" ht="38.25">
      <c r="B38" s="17"/>
      <c r="C38" s="18" t="s">
        <v>34</v>
      </c>
      <c r="D38" s="19" t="s">
        <v>35</v>
      </c>
      <c r="E38" s="20">
        <v>14935418</v>
      </c>
      <c r="F38" s="76">
        <f>(439277*4)+13178310</f>
        <v>14935418</v>
      </c>
      <c r="G38" s="20"/>
      <c r="H38" s="20"/>
      <c r="I38" s="20"/>
      <c r="J38" s="20"/>
      <c r="K38" s="22">
        <v>0</v>
      </c>
      <c r="L38" s="79" t="s">
        <v>56</v>
      </c>
      <c r="M38" s="79"/>
      <c r="N38" s="79"/>
      <c r="O38" s="79"/>
    </row>
    <row r="39" spans="2:15" s="2" customFormat="1" ht="25.5">
      <c r="B39" s="17"/>
      <c r="C39" s="18" t="s">
        <v>36</v>
      </c>
      <c r="D39" s="19" t="s">
        <v>37</v>
      </c>
      <c r="E39" s="20">
        <v>40079389</v>
      </c>
      <c r="F39" s="24">
        <f>482884*7+(36699201)</f>
        <v>40079389</v>
      </c>
      <c r="G39" s="20"/>
      <c r="H39" s="20"/>
      <c r="I39" s="20"/>
      <c r="J39" s="20"/>
      <c r="K39" s="22">
        <v>0</v>
      </c>
      <c r="L39" s="79"/>
      <c r="M39" s="79"/>
      <c r="N39" s="79"/>
      <c r="O39" s="79"/>
    </row>
    <row r="40" spans="2:15" s="2" customFormat="1" ht="25.5">
      <c r="B40" s="17"/>
      <c r="C40" s="25" t="s">
        <v>28</v>
      </c>
      <c r="D40" s="68" t="s">
        <v>38</v>
      </c>
      <c r="E40" s="24">
        <v>66783908.099999994</v>
      </c>
      <c r="F40" s="24">
        <f>3789547*3</f>
        <v>11368641</v>
      </c>
      <c r="G40" s="20"/>
      <c r="H40" s="20"/>
      <c r="I40" s="20"/>
      <c r="J40" s="20"/>
      <c r="K40" s="22">
        <v>55415267.099999994</v>
      </c>
      <c r="L40" s="79"/>
      <c r="M40" s="79"/>
      <c r="N40" s="79"/>
      <c r="O40" s="79"/>
    </row>
    <row r="41" spans="2:15" s="2" customFormat="1" ht="38.25">
      <c r="B41" s="17"/>
      <c r="C41" s="25" t="s">
        <v>39</v>
      </c>
      <c r="D41" s="68" t="s">
        <v>40</v>
      </c>
      <c r="E41" s="24">
        <v>183429539.66</v>
      </c>
      <c r="F41" s="24">
        <f>1239388.78*9</f>
        <v>11154499.02</v>
      </c>
      <c r="G41" s="20"/>
      <c r="H41" s="20"/>
      <c r="I41" s="20"/>
      <c r="J41" s="20"/>
      <c r="K41" s="22">
        <v>172275040.63999999</v>
      </c>
      <c r="L41" s="79" t="s">
        <v>56</v>
      </c>
      <c r="M41" s="79"/>
      <c r="N41" s="79"/>
      <c r="O41" s="79"/>
    </row>
    <row r="42" spans="2:15" s="2" customFormat="1">
      <c r="B42" s="26"/>
      <c r="C42" s="27"/>
      <c r="D42" s="28"/>
      <c r="E42" s="29"/>
      <c r="F42" s="30"/>
      <c r="G42" s="29"/>
      <c r="H42" s="29"/>
      <c r="I42" s="29"/>
      <c r="J42" s="29"/>
      <c r="K42" s="31"/>
      <c r="L42" s="79"/>
      <c r="M42" s="79"/>
      <c r="N42" s="79"/>
      <c r="O42" s="79"/>
    </row>
    <row r="43" spans="2:15">
      <c r="B43" s="11"/>
      <c r="C43" s="12"/>
      <c r="D43" s="12"/>
      <c r="E43" s="32"/>
      <c r="F43" s="30"/>
      <c r="G43" s="32"/>
      <c r="H43" s="32"/>
      <c r="I43" s="32"/>
      <c r="J43" s="32"/>
      <c r="K43" s="33"/>
      <c r="L43" s="62"/>
      <c r="M43" s="62"/>
      <c r="N43" s="62"/>
      <c r="O43" s="62"/>
    </row>
    <row r="44" spans="2:15">
      <c r="B44" s="11" t="s">
        <v>41</v>
      </c>
      <c r="C44" s="12"/>
      <c r="D44" s="12"/>
      <c r="E44" s="32"/>
      <c r="F44" s="30"/>
      <c r="G44" s="32"/>
      <c r="H44" s="32"/>
      <c r="I44" s="32"/>
      <c r="J44" s="32"/>
      <c r="K44" s="33"/>
      <c r="L44" s="62"/>
      <c r="M44" s="62"/>
      <c r="N44" s="62"/>
      <c r="O44" s="62"/>
    </row>
    <row r="45" spans="2:15" ht="38.25">
      <c r="B45" s="34" t="s">
        <v>42</v>
      </c>
      <c r="C45" s="18" t="s">
        <v>43</v>
      </c>
      <c r="D45" s="35" t="s">
        <v>44</v>
      </c>
      <c r="E45" s="20">
        <v>69308876.560000002</v>
      </c>
      <c r="F45" s="24">
        <f>(402639.01*9)</f>
        <v>3623751.09</v>
      </c>
      <c r="G45" s="20"/>
      <c r="H45" s="20"/>
      <c r="I45" s="20"/>
      <c r="J45" s="20"/>
      <c r="K45" s="22">
        <v>65685125.469999999</v>
      </c>
      <c r="L45" s="62"/>
      <c r="M45" s="62"/>
      <c r="N45" s="62"/>
      <c r="O45" s="62"/>
    </row>
    <row r="46" spans="2:15">
      <c r="B46" s="11"/>
      <c r="C46" s="12"/>
      <c r="D46" s="12"/>
      <c r="E46" s="32"/>
      <c r="F46" s="30"/>
      <c r="G46" s="32"/>
      <c r="H46" s="32"/>
      <c r="I46" s="32"/>
      <c r="J46" s="32"/>
      <c r="K46" s="33"/>
      <c r="L46" s="62"/>
      <c r="M46" s="62"/>
      <c r="N46" s="62"/>
      <c r="O46" s="62"/>
    </row>
    <row r="47" spans="2:15" hidden="1">
      <c r="B47" s="11" t="s">
        <v>20</v>
      </c>
      <c r="C47" s="12"/>
      <c r="D47" s="12"/>
      <c r="E47" s="32"/>
      <c r="F47" s="30"/>
      <c r="G47" s="32"/>
      <c r="H47" s="32"/>
      <c r="I47" s="32"/>
      <c r="J47" s="32"/>
      <c r="K47" s="33"/>
      <c r="L47" s="62"/>
      <c r="M47" s="62"/>
      <c r="N47" s="62"/>
      <c r="O47" s="62"/>
    </row>
    <row r="48" spans="2:15" hidden="1">
      <c r="B48" s="11"/>
      <c r="C48" s="12"/>
      <c r="D48" s="12"/>
      <c r="E48" s="32"/>
      <c r="F48" s="30"/>
      <c r="G48" s="32"/>
      <c r="H48" s="32"/>
      <c r="I48" s="32"/>
      <c r="J48" s="32"/>
      <c r="K48" s="33"/>
      <c r="L48" s="62"/>
      <c r="M48" s="62"/>
      <c r="N48" s="62"/>
      <c r="O48" s="62"/>
    </row>
    <row r="49" spans="2:15" hidden="1">
      <c r="B49" s="11" t="s">
        <v>21</v>
      </c>
      <c r="C49" s="12"/>
      <c r="D49" s="12"/>
      <c r="E49" s="32"/>
      <c r="F49" s="30"/>
      <c r="G49" s="32"/>
      <c r="H49" s="32"/>
      <c r="I49" s="32"/>
      <c r="J49" s="32"/>
      <c r="K49" s="33"/>
      <c r="L49" s="62"/>
      <c r="M49" s="62"/>
      <c r="N49" s="62"/>
      <c r="O49" s="62"/>
    </row>
    <row r="50" spans="2:15" hidden="1">
      <c r="B50" s="11" t="s">
        <v>22</v>
      </c>
      <c r="C50" s="12"/>
      <c r="D50" s="12"/>
      <c r="E50" s="32"/>
      <c r="F50" s="30"/>
      <c r="G50" s="32"/>
      <c r="H50" s="32"/>
      <c r="I50" s="32"/>
      <c r="J50" s="32"/>
      <c r="K50" s="33"/>
      <c r="L50" s="62"/>
      <c r="M50" s="62"/>
      <c r="N50" s="62"/>
      <c r="O50" s="62"/>
    </row>
    <row r="51" spans="2:15" hidden="1">
      <c r="B51" s="11" t="s">
        <v>23</v>
      </c>
      <c r="C51" s="12"/>
      <c r="D51" s="12"/>
      <c r="E51" s="32"/>
      <c r="F51" s="30"/>
      <c r="G51" s="32"/>
      <c r="H51" s="32"/>
      <c r="I51" s="32"/>
      <c r="J51" s="32"/>
      <c r="K51" s="33"/>
      <c r="L51" s="62"/>
      <c r="M51" s="62"/>
      <c r="N51" s="62"/>
      <c r="O51" s="62"/>
    </row>
    <row r="52" spans="2:15" hidden="1">
      <c r="B52" s="11" t="s">
        <v>41</v>
      </c>
      <c r="C52" s="12"/>
      <c r="D52" s="12"/>
      <c r="E52" s="32"/>
      <c r="F52" s="30"/>
      <c r="G52" s="32"/>
      <c r="H52" s="32"/>
      <c r="I52" s="32"/>
      <c r="J52" s="32"/>
      <c r="K52" s="33"/>
      <c r="L52" s="62"/>
      <c r="M52" s="62"/>
      <c r="N52" s="62"/>
      <c r="O52" s="62"/>
    </row>
    <row r="53" spans="2:15" hidden="1">
      <c r="B53" s="11" t="s">
        <v>25</v>
      </c>
      <c r="C53" s="12"/>
      <c r="D53" s="12"/>
      <c r="E53" s="32"/>
      <c r="F53" s="30"/>
      <c r="G53" s="32"/>
      <c r="H53" s="32"/>
      <c r="I53" s="32"/>
      <c r="J53" s="32"/>
      <c r="K53" s="33"/>
      <c r="L53" s="62"/>
      <c r="M53" s="62"/>
      <c r="N53" s="62"/>
      <c r="O53" s="62"/>
    </row>
    <row r="54" spans="2:15" hidden="1">
      <c r="B54" s="11"/>
      <c r="C54" s="12"/>
      <c r="D54" s="12"/>
      <c r="E54" s="32"/>
      <c r="F54" s="30"/>
      <c r="G54" s="32"/>
      <c r="H54" s="32"/>
      <c r="I54" s="32"/>
      <c r="J54" s="32"/>
      <c r="K54" s="33"/>
      <c r="L54" s="62"/>
      <c r="M54" s="62"/>
      <c r="N54" s="62"/>
      <c r="O54" s="62"/>
    </row>
    <row r="55" spans="2:15" hidden="1">
      <c r="B55" s="15" t="s">
        <v>45</v>
      </c>
      <c r="C55" s="12"/>
      <c r="D55" s="12"/>
      <c r="E55" s="32"/>
      <c r="F55" s="30"/>
      <c r="G55" s="32"/>
      <c r="H55" s="32"/>
      <c r="I55" s="32"/>
      <c r="J55" s="32"/>
      <c r="K55" s="33"/>
      <c r="L55" s="62"/>
      <c r="M55" s="62"/>
      <c r="N55" s="62"/>
      <c r="O55" s="62"/>
    </row>
    <row r="56" spans="2:15" hidden="1">
      <c r="B56" s="11"/>
      <c r="C56" s="12"/>
      <c r="D56" s="12"/>
      <c r="E56" s="32"/>
      <c r="F56" s="30"/>
      <c r="G56" s="32"/>
      <c r="H56" s="32"/>
      <c r="I56" s="32"/>
      <c r="J56" s="32"/>
      <c r="K56" s="33"/>
      <c r="L56" s="62"/>
      <c r="M56" s="62"/>
      <c r="N56" s="62"/>
      <c r="O56" s="62"/>
    </row>
    <row r="57" spans="2:15" hidden="1">
      <c r="B57" s="15" t="s">
        <v>46</v>
      </c>
      <c r="C57" s="12"/>
      <c r="D57" s="12"/>
      <c r="E57" s="32"/>
      <c r="F57" s="30"/>
      <c r="G57" s="32"/>
      <c r="H57" s="32"/>
      <c r="I57" s="32"/>
      <c r="J57" s="32"/>
      <c r="K57" s="33"/>
      <c r="L57" s="62"/>
      <c r="M57" s="62"/>
      <c r="N57" s="62"/>
      <c r="O57" s="62"/>
    </row>
    <row r="58" spans="2:15">
      <c r="B58" s="11"/>
      <c r="C58" s="12"/>
      <c r="D58" s="12"/>
      <c r="E58" s="32"/>
      <c r="F58" s="30"/>
      <c r="G58" s="32"/>
      <c r="H58" s="32"/>
      <c r="I58" s="32"/>
      <c r="J58" s="32"/>
      <c r="K58" s="33"/>
      <c r="L58" s="62"/>
      <c r="M58" s="62"/>
      <c r="N58" s="62"/>
      <c r="O58" s="62"/>
    </row>
    <row r="59" spans="2:15">
      <c r="B59" s="15" t="s">
        <v>47</v>
      </c>
      <c r="C59" s="12"/>
      <c r="D59" s="12"/>
      <c r="E59" s="32">
        <f t="shared" ref="E59:J59" si="0">SUM(E34:E58)</f>
        <v>513845050.53900009</v>
      </c>
      <c r="F59" s="75">
        <f t="shared" si="0"/>
        <v>220469617.63000003</v>
      </c>
      <c r="G59" s="32">
        <f t="shared" si="0"/>
        <v>0</v>
      </c>
      <c r="H59" s="32">
        <f t="shared" si="0"/>
        <v>0</v>
      </c>
      <c r="I59" s="32">
        <f t="shared" si="0"/>
        <v>0</v>
      </c>
      <c r="J59" s="32">
        <f t="shared" si="0"/>
        <v>0</v>
      </c>
      <c r="K59" s="36">
        <v>293375432.90900004</v>
      </c>
      <c r="L59" s="62"/>
      <c r="M59" s="62"/>
      <c r="N59" s="62"/>
      <c r="O59" s="62"/>
    </row>
    <row r="60" spans="2:15">
      <c r="B60" s="11"/>
      <c r="C60" s="12"/>
      <c r="D60" s="12"/>
      <c r="E60" s="32"/>
      <c r="F60" s="29"/>
      <c r="G60" s="32"/>
      <c r="H60" s="32"/>
      <c r="I60" s="32"/>
      <c r="J60" s="32"/>
      <c r="K60" s="33"/>
      <c r="L60" s="62"/>
      <c r="M60" s="62"/>
      <c r="N60" s="62"/>
      <c r="O60" s="62"/>
    </row>
    <row r="61" spans="2:15" ht="13.5" thickBot="1">
      <c r="B61" s="37"/>
      <c r="C61" s="38"/>
      <c r="D61" s="38"/>
      <c r="E61" s="39"/>
      <c r="F61" s="40"/>
      <c r="G61" s="39"/>
      <c r="H61" s="39"/>
      <c r="I61" s="39"/>
      <c r="J61" s="39"/>
      <c r="K61" s="41"/>
      <c r="L61" s="62"/>
      <c r="M61" s="62"/>
      <c r="N61" s="62"/>
      <c r="O61" s="62"/>
    </row>
    <row r="62" spans="2:15">
      <c r="B62" s="42"/>
      <c r="E62" s="43"/>
      <c r="F62" s="44"/>
      <c r="G62" s="43"/>
      <c r="H62" s="43"/>
      <c r="I62" s="43"/>
      <c r="J62" s="43"/>
      <c r="K62" s="43"/>
      <c r="L62" s="62"/>
      <c r="M62" s="62"/>
      <c r="N62" s="62"/>
      <c r="O62" s="62"/>
    </row>
    <row r="63" spans="2:15">
      <c r="B63" s="42" t="s">
        <v>48</v>
      </c>
      <c r="C63" s="42"/>
      <c r="D63" s="42"/>
      <c r="E63" s="43"/>
      <c r="F63" s="44"/>
      <c r="G63" s="43"/>
      <c r="H63" s="43"/>
      <c r="I63" s="43"/>
      <c r="J63" s="42"/>
      <c r="K63" s="42"/>
      <c r="L63" s="62"/>
      <c r="M63" s="62"/>
      <c r="N63" s="62"/>
      <c r="O63" s="62"/>
    </row>
    <row r="64" spans="2:15">
      <c r="B64" s="42"/>
      <c r="C64" s="42"/>
      <c r="D64" s="42"/>
      <c r="E64" s="67"/>
      <c r="F64" s="44"/>
      <c r="G64" s="43"/>
      <c r="H64" s="43"/>
      <c r="I64" s="43"/>
      <c r="J64" s="42"/>
      <c r="K64" s="42"/>
      <c r="L64" s="62"/>
      <c r="M64" s="62"/>
      <c r="N64" s="62"/>
      <c r="O64" s="62"/>
    </row>
    <row r="65" spans="2:15">
      <c r="B65" s="42"/>
      <c r="C65" s="42"/>
      <c r="D65" s="42"/>
      <c r="E65" s="43"/>
      <c r="F65" s="44"/>
      <c r="G65" s="43"/>
      <c r="H65" s="43"/>
      <c r="I65" s="43"/>
      <c r="J65" s="42"/>
      <c r="K65" s="42"/>
      <c r="L65" s="62"/>
      <c r="M65" s="62"/>
      <c r="N65" s="62"/>
      <c r="O65" s="62"/>
    </row>
    <row r="66" spans="2:15">
      <c r="B66" s="42"/>
      <c r="C66" s="42"/>
      <c r="D66" s="42"/>
      <c r="E66" s="43"/>
      <c r="F66" s="44"/>
      <c r="G66" s="43"/>
      <c r="H66" s="43"/>
      <c r="I66" s="43"/>
      <c r="J66" s="42"/>
      <c r="K66" s="42"/>
      <c r="L66" s="62"/>
      <c r="M66" s="62"/>
      <c r="N66" s="62"/>
      <c r="O66" s="62"/>
    </row>
    <row r="67" spans="2:15">
      <c r="B67" s="42"/>
      <c r="C67" s="42"/>
      <c r="D67" s="42"/>
      <c r="E67" s="43"/>
      <c r="F67" s="44"/>
      <c r="G67" s="43"/>
      <c r="H67" s="43"/>
      <c r="I67" s="43"/>
      <c r="J67" s="42"/>
      <c r="K67" s="42"/>
      <c r="L67" s="62"/>
      <c r="M67" s="62"/>
      <c r="N67" s="62"/>
      <c r="O67" s="62"/>
    </row>
    <row r="68" spans="2:15">
      <c r="B68" s="42"/>
      <c r="C68" s="42"/>
      <c r="D68" s="42"/>
      <c r="E68" s="43"/>
      <c r="F68" s="44"/>
      <c r="G68" s="43"/>
      <c r="H68" s="43"/>
      <c r="I68" s="43"/>
      <c r="J68" s="42"/>
      <c r="K68" s="42"/>
      <c r="L68" s="62"/>
      <c r="M68" s="62"/>
      <c r="N68" s="62"/>
      <c r="O68" s="62"/>
    </row>
    <row r="69" spans="2:15">
      <c r="B69" s="42"/>
      <c r="C69" s="42"/>
      <c r="D69" s="42"/>
      <c r="E69" s="42"/>
      <c r="F69" s="45"/>
      <c r="G69" s="42"/>
      <c r="H69" s="42"/>
      <c r="I69" s="42"/>
      <c r="J69" s="42"/>
      <c r="K69" s="42"/>
      <c r="L69" s="62"/>
      <c r="M69" s="62"/>
      <c r="N69" s="62"/>
      <c r="O69" s="62"/>
    </row>
    <row r="70" spans="2:15">
      <c r="B70" s="86" t="s">
        <v>49</v>
      </c>
      <c r="C70" s="86"/>
      <c r="D70" s="86"/>
      <c r="E70" s="86"/>
      <c r="F70" s="86"/>
      <c r="G70" s="86"/>
      <c r="H70" s="86"/>
      <c r="I70" s="86"/>
      <c r="J70" s="86"/>
      <c r="K70" s="86"/>
      <c r="L70" s="78"/>
      <c r="M70" s="62"/>
      <c r="N70" s="62"/>
      <c r="O70" s="62"/>
    </row>
    <row r="71" spans="2:15">
      <c r="B71" s="86" t="s">
        <v>50</v>
      </c>
      <c r="C71" s="86"/>
      <c r="D71" s="86"/>
      <c r="E71" s="86"/>
      <c r="F71" s="86"/>
      <c r="G71" s="86"/>
      <c r="H71" s="86"/>
      <c r="I71" s="86"/>
      <c r="J71" s="86"/>
      <c r="K71" s="86"/>
      <c r="L71" s="78"/>
      <c r="M71" s="62"/>
      <c r="N71" s="62"/>
      <c r="O71" s="62"/>
    </row>
    <row r="72" spans="2:15" ht="15">
      <c r="B72" s="42"/>
      <c r="C72" s="42"/>
      <c r="D72" s="42"/>
      <c r="E72" s="42"/>
      <c r="F72" s="45"/>
      <c r="G72" s="42"/>
      <c r="H72" s="42"/>
      <c r="I72" s="42"/>
      <c r="J72" s="42"/>
      <c r="K72" s="47"/>
      <c r="L72" s="62"/>
      <c r="M72" s="62"/>
      <c r="N72" s="62"/>
      <c r="O72" s="62"/>
    </row>
    <row r="73" spans="2:15" ht="15">
      <c r="B73" s="42"/>
      <c r="C73" s="42"/>
      <c r="D73" s="42"/>
      <c r="E73" s="42"/>
      <c r="F73" s="45"/>
      <c r="G73" s="42"/>
      <c r="H73" s="42"/>
      <c r="I73" s="42"/>
      <c r="J73" s="42"/>
      <c r="K73" s="47"/>
      <c r="L73" s="62"/>
      <c r="M73" s="62"/>
      <c r="N73" s="62"/>
      <c r="O73" s="62"/>
    </row>
    <row r="74" spans="2:15">
      <c r="B74" s="42"/>
      <c r="C74" s="42"/>
      <c r="D74" s="42"/>
      <c r="E74" s="42"/>
      <c r="F74" s="45"/>
      <c r="G74" s="42"/>
      <c r="H74" s="42"/>
      <c r="I74" s="42"/>
      <c r="J74" s="42"/>
      <c r="K74" s="48"/>
      <c r="L74" s="62"/>
      <c r="M74" s="62"/>
      <c r="N74" s="62"/>
      <c r="O74" s="62"/>
    </row>
    <row r="75" spans="2:15">
      <c r="B75" s="42"/>
      <c r="C75" s="42"/>
      <c r="D75" s="42"/>
      <c r="E75" s="42"/>
      <c r="F75" s="45"/>
      <c r="G75" s="42"/>
      <c r="H75" s="42"/>
      <c r="I75" s="42"/>
      <c r="J75" s="42"/>
      <c r="K75" s="42"/>
      <c r="L75" s="62"/>
      <c r="M75" s="62"/>
      <c r="N75" s="62"/>
      <c r="O75" s="62"/>
    </row>
    <row r="76" spans="2:15">
      <c r="B76" s="42"/>
      <c r="C76" s="42"/>
      <c r="D76" s="42"/>
      <c r="E76" s="42"/>
      <c r="F76" s="45"/>
      <c r="G76" s="42"/>
      <c r="H76" s="42"/>
      <c r="I76" s="42"/>
      <c r="J76" s="42"/>
      <c r="K76" s="48"/>
      <c r="L76" s="62"/>
      <c r="M76" s="62"/>
      <c r="N76" s="62"/>
      <c r="O76" s="62"/>
    </row>
    <row r="77" spans="2:15">
      <c r="B77" s="42"/>
      <c r="C77" s="42"/>
      <c r="D77" s="42"/>
      <c r="E77" s="42"/>
      <c r="F77" s="45"/>
      <c r="G77" s="42"/>
      <c r="H77" s="42"/>
      <c r="I77" s="42"/>
      <c r="J77" s="42"/>
      <c r="K77" s="42"/>
      <c r="L77" s="62"/>
      <c r="M77" s="62"/>
      <c r="N77" s="62"/>
      <c r="O77" s="62"/>
    </row>
    <row r="78" spans="2:15">
      <c r="B78" s="42"/>
      <c r="C78" s="42"/>
      <c r="D78" s="42"/>
      <c r="E78" s="42"/>
      <c r="F78" s="45"/>
      <c r="G78" s="42"/>
      <c r="H78" s="42"/>
      <c r="I78" s="42"/>
      <c r="J78" s="42"/>
      <c r="K78" s="42"/>
      <c r="L78" s="62"/>
      <c r="M78" s="62"/>
      <c r="N78" s="62"/>
      <c r="O78" s="62"/>
    </row>
    <row r="79" spans="2:15">
      <c r="B79" s="42"/>
      <c r="C79" s="42"/>
      <c r="D79" s="42"/>
      <c r="E79" s="42"/>
      <c r="F79" s="45"/>
      <c r="G79" s="42"/>
      <c r="H79" s="42"/>
      <c r="I79" s="42"/>
      <c r="J79" s="42"/>
      <c r="K79" s="42"/>
      <c r="L79" s="62"/>
      <c r="M79" s="62"/>
      <c r="N79" s="62"/>
      <c r="O79" s="62"/>
    </row>
    <row r="80" spans="2:15">
      <c r="B80" s="42"/>
      <c r="C80" s="42"/>
      <c r="D80" s="42"/>
      <c r="E80" s="42"/>
      <c r="F80" s="45"/>
      <c r="G80" s="42"/>
      <c r="H80" s="42"/>
      <c r="I80" s="42"/>
      <c r="J80" s="42"/>
      <c r="K80" s="42"/>
      <c r="L80" s="62"/>
      <c r="M80" s="62"/>
      <c r="N80" s="62"/>
      <c r="O80" s="62"/>
    </row>
    <row r="81" spans="2:15">
      <c r="B81" s="42"/>
      <c r="C81" s="42"/>
      <c r="D81" s="42"/>
      <c r="E81" s="42"/>
      <c r="F81" s="45"/>
      <c r="G81" s="42"/>
      <c r="H81" s="42"/>
      <c r="I81" s="42"/>
      <c r="J81" s="42"/>
      <c r="K81" s="42"/>
      <c r="L81" s="62"/>
      <c r="M81" s="62"/>
      <c r="N81" s="62"/>
      <c r="O81" s="62"/>
    </row>
    <row r="82" spans="2:15">
      <c r="B82" s="42"/>
      <c r="C82" s="42"/>
      <c r="D82" s="42"/>
      <c r="E82" s="42"/>
      <c r="F82" s="45"/>
      <c r="G82" s="42"/>
      <c r="H82" s="42"/>
      <c r="I82" s="42"/>
      <c r="J82" s="42"/>
      <c r="K82" s="42"/>
      <c r="L82" s="62"/>
      <c r="M82" s="62"/>
      <c r="N82" s="62"/>
      <c r="O82" s="62"/>
    </row>
    <row r="83" spans="2:15">
      <c r="B83" s="42"/>
      <c r="C83" s="42"/>
      <c r="D83" s="42"/>
      <c r="E83" s="42"/>
      <c r="F83" s="45"/>
      <c r="G83" s="42"/>
      <c r="H83" s="42"/>
      <c r="I83" s="42"/>
      <c r="J83" s="42"/>
      <c r="K83" s="42"/>
      <c r="L83" s="62"/>
      <c r="M83" s="62"/>
      <c r="N83" s="62"/>
      <c r="O83" s="62"/>
    </row>
    <row r="84" spans="2:15">
      <c r="B84" s="42"/>
      <c r="C84" s="42"/>
      <c r="D84" s="42"/>
      <c r="E84" s="42"/>
      <c r="F84" s="45"/>
      <c r="G84" s="42"/>
      <c r="H84" s="42"/>
      <c r="I84" s="62"/>
      <c r="J84" s="62"/>
      <c r="K84" s="66"/>
      <c r="L84" s="62"/>
      <c r="M84" s="62"/>
      <c r="N84" s="62"/>
      <c r="O84" s="62"/>
    </row>
    <row r="85" spans="2:15">
      <c r="B85" s="42"/>
      <c r="C85" s="42"/>
      <c r="D85" s="42"/>
      <c r="E85" s="42"/>
      <c r="F85" s="45"/>
      <c r="G85" s="42"/>
      <c r="H85" s="42"/>
      <c r="I85" s="62"/>
      <c r="J85" s="66"/>
      <c r="K85" s="66">
        <f>+'[9]Edo Sit. Finan.  NV '!J17+'[9]Edo Sit. Finan.  NV '!J10</f>
        <v>293375433.19999999</v>
      </c>
      <c r="L85" s="62"/>
      <c r="M85" s="62"/>
      <c r="N85" s="62"/>
      <c r="O85" s="62"/>
    </row>
    <row r="86" spans="2:15">
      <c r="B86" s="42"/>
      <c r="C86" s="42"/>
      <c r="D86" s="42"/>
      <c r="E86" s="42"/>
      <c r="F86" s="45"/>
      <c r="G86" s="42"/>
      <c r="H86" s="42"/>
      <c r="I86" s="62"/>
      <c r="J86" s="66"/>
      <c r="K86" s="66"/>
      <c r="L86" s="62"/>
      <c r="M86" s="62"/>
      <c r="N86" s="62"/>
      <c r="O86" s="62"/>
    </row>
    <row r="87" spans="2:15">
      <c r="B87" s="42"/>
      <c r="C87" s="42"/>
      <c r="D87" s="42"/>
      <c r="E87" s="42"/>
      <c r="F87" s="45"/>
      <c r="G87" s="42"/>
      <c r="H87" s="42"/>
      <c r="I87" s="62"/>
      <c r="J87" s="66" t="s">
        <v>51</v>
      </c>
      <c r="K87" s="66">
        <f>+K59-K85</f>
        <v>-0.29099994897842407</v>
      </c>
      <c r="L87" s="62"/>
      <c r="M87" s="62"/>
      <c r="N87" s="62"/>
      <c r="O87" s="62"/>
    </row>
    <row r="88" spans="2:15">
      <c r="B88" s="42"/>
      <c r="C88" s="42"/>
      <c r="D88" s="42"/>
      <c r="E88" s="42"/>
      <c r="F88" s="45"/>
      <c r="G88" s="42"/>
      <c r="H88" s="42"/>
      <c r="I88" s="62"/>
      <c r="J88" s="62"/>
      <c r="K88" s="62"/>
      <c r="L88" s="62"/>
      <c r="M88" s="62"/>
      <c r="N88" s="62"/>
      <c r="O88" s="62"/>
    </row>
    <row r="89" spans="2:15">
      <c r="B89" s="42"/>
      <c r="C89" s="42"/>
      <c r="D89" s="42"/>
      <c r="E89" s="42"/>
      <c r="F89" s="45"/>
      <c r="G89" s="42"/>
      <c r="H89" s="42"/>
      <c r="I89" s="62"/>
      <c r="J89" s="62"/>
      <c r="K89" s="62"/>
      <c r="L89" s="62"/>
      <c r="M89" s="62"/>
      <c r="N89" s="62"/>
      <c r="O89" s="62"/>
    </row>
    <row r="90" spans="2:15">
      <c r="B90" s="42"/>
      <c r="C90" s="42"/>
      <c r="D90" s="42"/>
      <c r="E90" s="42"/>
      <c r="F90" s="45"/>
      <c r="G90" s="42"/>
      <c r="H90" s="42"/>
      <c r="I90" s="62"/>
      <c r="J90" s="62"/>
      <c r="K90" s="62"/>
      <c r="L90" s="62"/>
      <c r="M90" s="62"/>
      <c r="N90" s="62"/>
      <c r="O90" s="62"/>
    </row>
    <row r="91" spans="2:15">
      <c r="B91" s="42"/>
      <c r="C91" s="42"/>
      <c r="D91" s="42"/>
      <c r="E91" s="42"/>
      <c r="F91" s="45"/>
      <c r="G91" s="42"/>
      <c r="H91" s="42"/>
      <c r="I91" s="62"/>
      <c r="J91" s="62"/>
      <c r="K91" s="62"/>
      <c r="L91" s="62"/>
      <c r="M91" s="62"/>
      <c r="N91" s="62"/>
      <c r="O91" s="62"/>
    </row>
    <row r="92" spans="2:15">
      <c r="B92" s="42"/>
      <c r="C92" s="42"/>
      <c r="D92" s="42"/>
      <c r="E92" s="42"/>
      <c r="F92" s="45"/>
      <c r="G92" s="42"/>
      <c r="H92" s="42"/>
      <c r="I92" s="62"/>
      <c r="J92" s="62"/>
      <c r="K92" s="62"/>
      <c r="L92" s="62"/>
      <c r="M92" s="62"/>
      <c r="N92" s="62"/>
      <c r="O92" s="62"/>
    </row>
    <row r="93" spans="2:15">
      <c r="B93" s="42"/>
      <c r="C93" s="42"/>
      <c r="D93" s="42"/>
      <c r="E93" s="42"/>
      <c r="F93" s="45"/>
      <c r="G93" s="42"/>
      <c r="H93" s="42"/>
      <c r="I93" s="62"/>
      <c r="J93" s="62"/>
      <c r="K93" s="62"/>
      <c r="L93" s="62"/>
      <c r="M93" s="62"/>
      <c r="N93" s="62"/>
      <c r="O93" s="62"/>
    </row>
    <row r="94" spans="2:15">
      <c r="B94" s="42"/>
      <c r="C94" s="42"/>
      <c r="D94" s="42"/>
      <c r="E94" s="42"/>
      <c r="F94" s="45"/>
      <c r="G94" s="42"/>
      <c r="H94" s="42"/>
      <c r="I94" s="62"/>
      <c r="J94" s="64">
        <v>-70304042.780000001</v>
      </c>
      <c r="K94" s="62"/>
      <c r="L94" s="62"/>
      <c r="M94" s="62"/>
      <c r="N94" s="62"/>
      <c r="O94" s="62"/>
    </row>
    <row r="95" spans="2:15">
      <c r="B95" s="42"/>
      <c r="C95" s="42"/>
      <c r="D95" s="42"/>
      <c r="E95" s="42"/>
      <c r="F95" s="45"/>
      <c r="G95" s="42"/>
      <c r="H95" s="42"/>
      <c r="I95" s="62"/>
      <c r="J95" s="64">
        <v>-5047693.0999999996</v>
      </c>
      <c r="K95" s="62"/>
      <c r="L95" s="62"/>
      <c r="M95" s="62"/>
      <c r="N95" s="62"/>
      <c r="O95" s="62"/>
    </row>
    <row r="96" spans="2:15">
      <c r="B96" s="42"/>
      <c r="C96" s="42"/>
      <c r="D96" s="42"/>
      <c r="E96" s="42"/>
      <c r="F96" s="45"/>
      <c r="G96" s="42"/>
      <c r="H96" s="42"/>
      <c r="I96" s="62"/>
      <c r="J96" s="64">
        <v>-350339947.29000002</v>
      </c>
      <c r="K96" s="62"/>
      <c r="L96" s="62"/>
      <c r="M96" s="62"/>
    </row>
    <row r="97" spans="2:13">
      <c r="B97" s="42"/>
      <c r="C97" s="42"/>
      <c r="D97" s="42"/>
      <c r="E97" s="42"/>
      <c r="F97" s="45"/>
      <c r="G97" s="42"/>
      <c r="H97" s="42"/>
      <c r="I97" s="62"/>
      <c r="J97" s="64">
        <v>-63455905.439999998</v>
      </c>
      <c r="K97" s="62"/>
      <c r="L97" s="62"/>
      <c r="M97" s="62"/>
    </row>
    <row r="98" spans="2:13">
      <c r="B98" s="42"/>
      <c r="C98" s="42"/>
      <c r="D98" s="42"/>
      <c r="E98" s="42"/>
      <c r="F98" s="45"/>
      <c r="G98" s="42"/>
      <c r="H98" s="42"/>
      <c r="I98" s="62"/>
      <c r="J98" s="63">
        <f>SUM(J94:J97)</f>
        <v>-489147588.61000001</v>
      </c>
      <c r="K98" s="62"/>
      <c r="L98" s="62"/>
      <c r="M98" s="62"/>
    </row>
    <row r="99" spans="2:13">
      <c r="B99" s="42"/>
      <c r="C99" s="42"/>
      <c r="D99" s="42"/>
      <c r="E99" s="42"/>
      <c r="F99" s="45"/>
      <c r="G99" s="42"/>
      <c r="H99" s="42"/>
      <c r="I99" s="62"/>
      <c r="J99" s="62"/>
      <c r="K99" s="62"/>
      <c r="L99" s="62"/>
      <c r="M99" s="62"/>
    </row>
    <row r="100" spans="2:13">
      <c r="B100" s="42"/>
      <c r="C100" s="42"/>
      <c r="D100" s="42"/>
      <c r="E100" s="42"/>
      <c r="F100" s="45"/>
      <c r="G100" s="42"/>
      <c r="H100" s="42"/>
      <c r="I100" s="62"/>
      <c r="J100" s="62"/>
      <c r="K100" s="62"/>
      <c r="L100" s="62"/>
      <c r="M100" s="62"/>
    </row>
    <row r="101" spans="2:13">
      <c r="B101" s="42"/>
      <c r="C101" s="42"/>
      <c r="D101" s="42"/>
      <c r="E101" s="42"/>
      <c r="F101" s="45"/>
      <c r="G101" s="42"/>
      <c r="H101" s="42"/>
      <c r="I101" s="62"/>
      <c r="J101" s="62"/>
      <c r="K101" s="62"/>
      <c r="L101" s="62"/>
      <c r="M101" s="62"/>
    </row>
    <row r="102" spans="2:13">
      <c r="B102" s="42"/>
      <c r="C102" s="42"/>
      <c r="D102" s="42"/>
      <c r="E102" s="42"/>
      <c r="F102" s="45"/>
      <c r="G102" s="42"/>
      <c r="H102" s="42"/>
      <c r="I102" s="62"/>
      <c r="J102" s="62"/>
      <c r="K102" s="62"/>
      <c r="L102" s="62"/>
      <c r="M102" s="62"/>
    </row>
    <row r="103" spans="2:13">
      <c r="B103" s="42"/>
      <c r="C103" s="42"/>
      <c r="D103" s="42"/>
      <c r="E103" s="42"/>
      <c r="F103" s="45"/>
      <c r="G103" s="42"/>
      <c r="H103" s="42"/>
      <c r="I103" s="62"/>
      <c r="J103" s="62"/>
      <c r="K103" s="62"/>
      <c r="L103" s="62"/>
      <c r="M103" s="62"/>
    </row>
    <row r="104" spans="2:13">
      <c r="B104" s="42"/>
      <c r="C104" s="42"/>
      <c r="D104" s="42"/>
      <c r="E104" s="42"/>
      <c r="F104" s="45"/>
      <c r="G104" s="42"/>
      <c r="H104" s="42"/>
      <c r="I104" s="62"/>
      <c r="J104" s="62"/>
      <c r="K104" s="62"/>
      <c r="L104" s="62"/>
      <c r="M104" s="62"/>
    </row>
    <row r="105" spans="2:13">
      <c r="B105" s="42"/>
      <c r="C105" s="42"/>
      <c r="D105" s="42"/>
      <c r="E105" s="42"/>
      <c r="F105" s="45"/>
      <c r="G105" s="42"/>
      <c r="H105" s="42"/>
      <c r="I105" s="62"/>
      <c r="J105" s="62"/>
      <c r="K105" s="62"/>
      <c r="L105" s="62"/>
      <c r="M105" s="62"/>
    </row>
    <row r="106" spans="2:13">
      <c r="B106" s="42"/>
      <c r="C106" s="42"/>
      <c r="D106" s="42"/>
      <c r="E106" s="42"/>
      <c r="F106" s="45"/>
      <c r="G106" s="42"/>
      <c r="H106" s="42"/>
      <c r="I106" s="62"/>
      <c r="J106" s="62"/>
      <c r="K106" s="62"/>
      <c r="L106" s="62"/>
      <c r="M106" s="62"/>
    </row>
    <row r="107" spans="2:13">
      <c r="B107" s="42"/>
      <c r="C107" s="42"/>
      <c r="D107" s="42"/>
      <c r="E107" s="42"/>
      <c r="F107" s="45"/>
      <c r="G107" s="42"/>
      <c r="H107" s="42"/>
      <c r="I107" s="62"/>
      <c r="J107" s="62"/>
      <c r="K107" s="62"/>
      <c r="L107" s="62"/>
      <c r="M107" s="62"/>
    </row>
    <row r="108" spans="2:13">
      <c r="B108" s="42"/>
      <c r="C108" s="42"/>
      <c r="D108" s="42"/>
      <c r="E108" s="42"/>
      <c r="F108" s="45"/>
      <c r="G108" s="42"/>
      <c r="H108" s="42"/>
      <c r="I108" s="62"/>
      <c r="J108" s="62"/>
      <c r="K108" s="62"/>
      <c r="L108" s="62"/>
      <c r="M108" s="62"/>
    </row>
    <row r="109" spans="2:13">
      <c r="B109" s="42"/>
      <c r="C109" s="42"/>
      <c r="D109" s="42"/>
      <c r="E109" s="42"/>
      <c r="F109" s="45"/>
      <c r="G109" s="42"/>
      <c r="H109" s="42"/>
      <c r="I109" s="62"/>
      <c r="J109" s="62"/>
      <c r="K109" s="62"/>
      <c r="L109" s="62"/>
      <c r="M109" s="62"/>
    </row>
    <row r="110" spans="2:13">
      <c r="H110" s="51"/>
      <c r="I110" s="62"/>
      <c r="J110" s="62"/>
      <c r="K110" s="62"/>
      <c r="L110" s="62"/>
      <c r="M110" s="62"/>
    </row>
    <row r="111" spans="2:13">
      <c r="H111" s="51"/>
      <c r="I111" s="51"/>
      <c r="J111" s="51"/>
      <c r="K111" s="51"/>
    </row>
    <row r="112" spans="2:13">
      <c r="H112" s="51"/>
      <c r="I112" s="51"/>
      <c r="J112" s="51"/>
      <c r="K112" s="51"/>
    </row>
    <row r="113" spans="8:11">
      <c r="H113" s="51"/>
      <c r="I113" s="51"/>
      <c r="J113" s="51"/>
      <c r="K113" s="51"/>
    </row>
    <row r="114" spans="8:11">
      <c r="H114" s="51"/>
      <c r="I114" s="51"/>
      <c r="J114" s="51"/>
      <c r="K114" s="51"/>
    </row>
    <row r="115" spans="8:11">
      <c r="H115" s="51"/>
      <c r="I115" s="51"/>
      <c r="J115" s="51"/>
      <c r="K115" s="51"/>
    </row>
    <row r="116" spans="8:11">
      <c r="H116" s="51"/>
      <c r="I116" s="51"/>
      <c r="J116" s="51"/>
      <c r="K116" s="51"/>
    </row>
    <row r="117" spans="8:11">
      <c r="H117" s="51"/>
      <c r="I117" s="51"/>
      <c r="J117" s="51"/>
      <c r="K117" s="51"/>
    </row>
    <row r="118" spans="8:11">
      <c r="H118" s="51"/>
      <c r="I118" s="51"/>
      <c r="J118" s="51"/>
      <c r="K118" s="51"/>
    </row>
    <row r="119" spans="8:11">
      <c r="H119" s="51"/>
      <c r="I119" s="51"/>
      <c r="J119" s="51"/>
      <c r="K119" s="51"/>
    </row>
    <row r="120" spans="8:11">
      <c r="H120" s="51"/>
      <c r="I120" s="51"/>
      <c r="J120" s="51"/>
      <c r="K120" s="51"/>
    </row>
    <row r="121" spans="8:11">
      <c r="H121" s="51"/>
      <c r="I121" s="51"/>
      <c r="J121" s="51"/>
      <c r="K121" s="51"/>
    </row>
    <row r="122" spans="8:11">
      <c r="H122" s="51"/>
      <c r="I122" s="51"/>
      <c r="J122" s="51"/>
      <c r="K122" s="51"/>
    </row>
  </sheetData>
  <mergeCells count="12">
    <mergeCell ref="B70:K70"/>
    <mergeCell ref="B71:K71"/>
    <mergeCell ref="B2:K2"/>
    <mergeCell ref="B3:K3"/>
    <mergeCell ref="B4:K4"/>
    <mergeCell ref="B6:B8"/>
    <mergeCell ref="C6:C8"/>
    <mergeCell ref="D6:D8"/>
    <mergeCell ref="E6:E8"/>
    <mergeCell ref="F6:J6"/>
    <mergeCell ref="K6:K8"/>
    <mergeCell ref="F7:H7"/>
  </mergeCells>
  <printOptions horizontalCentered="1"/>
  <pageMargins left="0.31496062992125984" right="0.31496062992125984" top="0.15748031496062992" bottom="0.15748031496062992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12</vt:i4>
      </vt:variant>
    </vt:vector>
  </HeadingPairs>
  <TitlesOfParts>
    <vt:vector size="24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Abril!Área_de_impresión</vt:lpstr>
      <vt:lpstr>Agosto!Área_de_impresión</vt:lpstr>
      <vt:lpstr>Diciembre!Área_de_impresión</vt:lpstr>
      <vt:lpstr>Enero!Área_de_impresión</vt:lpstr>
      <vt:lpstr>Febrero!Área_de_impresión</vt:lpstr>
      <vt:lpstr>Julio!Área_de_impresión</vt:lpstr>
      <vt:lpstr>Junio!Área_de_impresión</vt:lpstr>
      <vt:lpstr>Marzo!Área_de_impresión</vt:lpstr>
      <vt:lpstr>Mayo!Área_de_impresión</vt:lpstr>
      <vt:lpstr>Noviembre!Área_de_impresión</vt:lpstr>
      <vt:lpstr>Octubre!Área_de_impresión</vt:lpstr>
      <vt:lpstr>Septiembre!Área_de_impresión</vt:lpstr>
    </vt:vector>
  </TitlesOfParts>
  <Company>msp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Lopez Leiga</dc:creator>
  <cp:lastModifiedBy>Melany Lissette Quintanilla Lazaro</cp:lastModifiedBy>
  <dcterms:created xsi:type="dcterms:W3CDTF">2017-11-29T19:42:22Z</dcterms:created>
  <dcterms:modified xsi:type="dcterms:W3CDTF">2018-01-22T17:12:08Z</dcterms:modified>
</cp:coreProperties>
</file>